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1895" activeTab="0"/>
  </bookViews>
  <sheets>
    <sheet name="PHC-50" sheetId="1" r:id="rId1"/>
  </sheets>
  <definedNames/>
  <calcPr fullCalcOnLoad="1"/>
</workbook>
</file>

<file path=xl/sharedStrings.xml><?xml version="1.0" encoding="utf-8"?>
<sst xmlns="http://schemas.openxmlformats.org/spreadsheetml/2006/main" count="179" uniqueCount="84">
  <si>
    <t xml:space="preserve">Name des Turniers:   </t>
  </si>
  <si>
    <t>Beginn:</t>
  </si>
  <si>
    <t>Uhr</t>
  </si>
  <si>
    <t>Begrüßung:</t>
  </si>
  <si>
    <t>Minuten</t>
  </si>
  <si>
    <t>Spielzeit</t>
  </si>
  <si>
    <t>Verzögerung:</t>
  </si>
  <si>
    <t>Minute(n)</t>
  </si>
  <si>
    <t>Gesamt:</t>
  </si>
  <si>
    <t>Gruppe 1:</t>
  </si>
  <si>
    <t>Gruppe 2:</t>
  </si>
  <si>
    <t>Von:</t>
  </si>
  <si>
    <t>Bis:</t>
  </si>
  <si>
    <t>Team 1</t>
  </si>
  <si>
    <t>Team 2</t>
  </si>
  <si>
    <t>Ergebnis:</t>
  </si>
  <si>
    <t>Punkte:</t>
  </si>
  <si>
    <t>:</t>
  </si>
  <si>
    <t>Zellen Nr.:</t>
  </si>
  <si>
    <t>Platzierung:</t>
  </si>
  <si>
    <t>Mannschaftsname:</t>
  </si>
  <si>
    <t>Tore:</t>
  </si>
  <si>
    <t>Tordifferenz:</t>
  </si>
  <si>
    <t>D48</t>
  </si>
  <si>
    <t>D49</t>
  </si>
  <si>
    <t>D50</t>
  </si>
  <si>
    <t>Spiel um 3.Platz:</t>
  </si>
  <si>
    <t>Verlierer Spiel 37:</t>
  </si>
  <si>
    <t>Verlierer Spiel 38:</t>
  </si>
  <si>
    <t>Finale:</t>
  </si>
  <si>
    <t>Sieger Spiel 37:</t>
  </si>
  <si>
    <t>Sieger Spiel 38:</t>
  </si>
  <si>
    <t>D51</t>
  </si>
  <si>
    <t>D56</t>
  </si>
  <si>
    <t>D57</t>
  </si>
  <si>
    <t>D58</t>
  </si>
  <si>
    <t>D59</t>
  </si>
  <si>
    <t>UFC U17</t>
  </si>
  <si>
    <t>UFC U19</t>
  </si>
  <si>
    <t>Vorrundengruppen A + B:</t>
  </si>
  <si>
    <t>Spiele Gruppe A:</t>
  </si>
  <si>
    <t>Spiele Gruppe B:</t>
  </si>
  <si>
    <t>Tabelle Gruppe A:</t>
  </si>
  <si>
    <t>Tabelle Gruppe B:</t>
  </si>
  <si>
    <t>Erster Gruppe A:</t>
  </si>
  <si>
    <t>Zweiter Gruppe B:</t>
  </si>
  <si>
    <t>Erster Gruppe B:</t>
  </si>
  <si>
    <t>Zweiter Gruppe A:</t>
  </si>
  <si>
    <t>Halbfinalpaarung I:</t>
  </si>
  <si>
    <t>Halbfinalpaarung II:</t>
  </si>
  <si>
    <t>Einteilung Gruppe A und B:</t>
  </si>
  <si>
    <t>Man Chest Hair United</t>
  </si>
  <si>
    <t>EC Weidenbach</t>
  </si>
  <si>
    <t>Oetze-Crew</t>
  </si>
  <si>
    <t>Schiri:</t>
  </si>
  <si>
    <t>Schriri:</t>
  </si>
  <si>
    <t>UFC Hobbyliga Team</t>
  </si>
  <si>
    <t>Nämbercha BWW</t>
  </si>
  <si>
    <t>Tore UFC:</t>
  </si>
  <si>
    <t>Spieler UFC:</t>
  </si>
  <si>
    <t>Platz 1:</t>
  </si>
  <si>
    <t>Platz 2:</t>
  </si>
  <si>
    <t>Platz 3:</t>
  </si>
  <si>
    <t>Platz 4:</t>
  </si>
  <si>
    <t>Siegerliste:</t>
  </si>
  <si>
    <t>Team von Halbfinale II</t>
  </si>
  <si>
    <t>Team von Halbfinale I</t>
  </si>
  <si>
    <t>Team aus Spiel um Platz 3</t>
  </si>
  <si>
    <t>Team aus Finalspiel</t>
  </si>
  <si>
    <t>Samstag, 29.11.14</t>
  </si>
  <si>
    <t>PHC 50</t>
  </si>
  <si>
    <t>U17: Florian Kohlmann, Max Schaffrath, Abraham Sailer, Alex Bichler, Yannick Hartmann, Max Lautner, Philipp Hüttl, Yannick Hartmann</t>
  </si>
  <si>
    <t>U19: Cecil v. Hardenberg, Michael Fackelmeier, Johannes Herrmann, Noah Olbricht, Jonas Weichselbaum, Jakob Schmidtlein, Daniel Zollnhofer</t>
  </si>
  <si>
    <t>Johannes (2), Daniel (1)</t>
  </si>
  <si>
    <t>HL-Team: Martin Städler, Sebastian Besler, Julian Schwarz, André Zollnhofer, Christoph Herzog, Mike Etschel, Christian Mötsch</t>
  </si>
  <si>
    <t>Florian</t>
  </si>
  <si>
    <t>Julian, Mötsch (2), Städtler</t>
  </si>
  <si>
    <t>Christian, Mike</t>
  </si>
  <si>
    <t>Sebastian</t>
  </si>
  <si>
    <t>Cecil</t>
  </si>
  <si>
    <t>Philipp, E: Cecil, Yannick / Noah, Chris, Cecil</t>
  </si>
  <si>
    <t>Christoph (2), Martin</t>
  </si>
  <si>
    <t>Mike Etschel</t>
  </si>
  <si>
    <t>Theken-Ersatzmannschaft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</si>
</sst>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X"/>
    <numFmt numFmtId="165" formatCode="General\."/>
    <numFmt numFmtId="166" formatCode="h:mm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47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0" fontId="1" fillId="32" borderId="13" xfId="0" applyNumberFormat="1" applyFont="1" applyFill="1" applyBorder="1" applyAlignment="1">
      <alignment/>
    </xf>
    <xf numFmtId="20" fontId="1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Continuous"/>
    </xf>
    <xf numFmtId="20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1" fillId="3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2" borderId="0" xfId="0" applyFont="1" applyFill="1" applyAlignment="1">
      <alignment horizontal="center"/>
    </xf>
    <xf numFmtId="165" fontId="1" fillId="32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0" fontId="1" fillId="32" borderId="1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65" fontId="1" fillId="32" borderId="13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8" fillId="0" borderId="0" xfId="0" applyFont="1" applyAlignment="1">
      <alignment horizontal="right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165" fontId="1" fillId="32" borderId="1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2"/>
  <sheetViews>
    <sheetView tabSelected="1" zoomScalePageLayoutView="0" workbookViewId="0" topLeftCell="A31">
      <selection activeCell="I15" sqref="I15"/>
    </sheetView>
  </sheetViews>
  <sheetFormatPr defaultColWidth="11.421875" defaultRowHeight="12.75"/>
  <cols>
    <col min="1" max="1" width="4.00390625" style="4" customWidth="1"/>
    <col min="2" max="2" width="11.421875" style="4" customWidth="1"/>
    <col min="3" max="3" width="12.7109375" style="4" customWidth="1"/>
    <col min="4" max="4" width="28.421875" style="4" customWidth="1"/>
    <col min="5" max="5" width="30.28125" style="4" customWidth="1"/>
    <col min="6" max="6" width="4.8515625" style="4" customWidth="1"/>
    <col min="7" max="7" width="2.00390625" style="4" customWidth="1"/>
    <col min="8" max="9" width="4.8515625" style="4" customWidth="1"/>
    <col min="10" max="10" width="2.00390625" style="4" customWidth="1"/>
    <col min="11" max="11" width="4.8515625" style="4" customWidth="1"/>
    <col min="12" max="13" width="13.7109375" style="4" customWidth="1"/>
    <col min="14" max="14" width="11.421875" style="4" customWidth="1"/>
    <col min="15" max="15" width="3.57421875" style="4" customWidth="1"/>
    <col min="16" max="16384" width="11.421875" style="4" customWidth="1"/>
  </cols>
  <sheetData>
    <row r="1" spans="1:12" ht="12.75">
      <c r="A1" s="1" t="s">
        <v>0</v>
      </c>
      <c r="B1" s="1"/>
      <c r="C1" s="1"/>
      <c r="D1" s="2" t="s">
        <v>70</v>
      </c>
      <c r="E1" s="3"/>
      <c r="H1" s="5" t="s">
        <v>69</v>
      </c>
      <c r="L1" s="6"/>
    </row>
    <row r="2" spans="1:12" ht="12.75">
      <c r="A2" s="1"/>
      <c r="B2" s="1"/>
      <c r="C2" s="1"/>
      <c r="D2" s="7"/>
      <c r="E2" s="7"/>
      <c r="L2" s="6"/>
    </row>
    <row r="3" spans="1:157" ht="20.25">
      <c r="A3" s="2"/>
      <c r="B3" s="8" t="s">
        <v>39</v>
      </c>
      <c r="C3" s="9"/>
      <c r="D3" s="9"/>
      <c r="E3" s="9"/>
      <c r="F3" s="9"/>
      <c r="G3" s="9"/>
      <c r="H3" s="9"/>
      <c r="I3" s="9"/>
      <c r="J3" s="9"/>
      <c r="K3" s="3"/>
      <c r="L3" s="10"/>
      <c r="M3" s="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</row>
    <row r="4" spans="12:157" ht="12.75">
      <c r="L4" s="6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</row>
    <row r="5" spans="2:14" ht="12.75">
      <c r="B5" s="4" t="s">
        <v>1</v>
      </c>
      <c r="C5" s="12">
        <v>0.7673611111111112</v>
      </c>
      <c r="D5" s="4" t="s">
        <v>2</v>
      </c>
      <c r="L5" s="6"/>
      <c r="N5" s="51" t="s">
        <v>59</v>
      </c>
    </row>
    <row r="6" spans="2:14" ht="12.75">
      <c r="B6" s="4" t="s">
        <v>3</v>
      </c>
      <c r="C6" s="12">
        <v>0.006944444444444444</v>
      </c>
      <c r="D6" s="4" t="s">
        <v>4</v>
      </c>
      <c r="L6" s="6"/>
      <c r="N6" s="4" t="s">
        <v>71</v>
      </c>
    </row>
    <row r="7" spans="2:14" ht="12" customHeight="1">
      <c r="B7" s="4" t="s">
        <v>5</v>
      </c>
      <c r="C7" s="12">
        <v>0.006944444444444444</v>
      </c>
      <c r="D7" s="4" t="s">
        <v>4</v>
      </c>
      <c r="L7" s="6"/>
      <c r="N7" s="4" t="s">
        <v>72</v>
      </c>
    </row>
    <row r="8" spans="1:14" ht="12.75">
      <c r="A8" s="4"/>
      <c r="B8" s="4" t="s">
        <v>6</v>
      </c>
      <c r="C8" s="12">
        <v>0.001388888888888889</v>
      </c>
      <c r="D8" s="4" t="s">
        <v>7</v>
      </c>
      <c r="L8" s="6"/>
      <c r="N8" s="4" t="s">
        <v>74</v>
      </c>
    </row>
    <row r="9" ht="12.75">
      <c r="L9" s="6"/>
    </row>
    <row r="10" spans="2:12" ht="12.75">
      <c r="B10" s="4" t="s">
        <v>8</v>
      </c>
      <c r="C10" s="13">
        <f>C7+C8</f>
        <v>0.008333333333333333</v>
      </c>
      <c r="D10" s="4" t="s">
        <v>4</v>
      </c>
      <c r="L10" s="6"/>
    </row>
    <row r="11" spans="1:1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1:134" s="15" customFormat="1" ht="12">
      <c r="A12" s="14" t="s">
        <v>50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s="15" customFormat="1" ht="12.75" customHeight="1">
      <c r="A13" s="16"/>
      <c r="B13" s="17" t="s">
        <v>9</v>
      </c>
      <c r="C13" s="18"/>
      <c r="D13" s="18"/>
      <c r="E13" s="19" t="s">
        <v>10</v>
      </c>
      <c r="F13" s="39"/>
      <c r="G13" s="20"/>
      <c r="H13" s="20"/>
      <c r="I13" s="20"/>
      <c r="J13" s="20"/>
      <c r="K13" s="20"/>
      <c r="L13" s="20"/>
      <c r="M13" s="20"/>
      <c r="N13" s="6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6"/>
      <c r="B14" s="5" t="s">
        <v>52</v>
      </c>
      <c r="C14" s="21"/>
      <c r="D14" s="21"/>
      <c r="E14" s="5" t="s">
        <v>53</v>
      </c>
      <c r="F14" s="5"/>
      <c r="G14" s="21"/>
      <c r="H14" s="21"/>
      <c r="I14" s="21"/>
      <c r="J14" s="21"/>
      <c r="K14" s="21"/>
      <c r="L14" s="21"/>
      <c r="M14" s="38"/>
      <c r="N14" s="6"/>
      <c r="O14" s="6"/>
    </row>
    <row r="15" spans="1:134" ht="12.75">
      <c r="A15" s="16"/>
      <c r="B15" s="5" t="s">
        <v>38</v>
      </c>
      <c r="C15" s="21"/>
      <c r="D15" s="21"/>
      <c r="E15" s="5" t="s">
        <v>51</v>
      </c>
      <c r="F15" s="5"/>
      <c r="G15" s="21"/>
      <c r="H15" s="21"/>
      <c r="I15" s="21"/>
      <c r="J15" s="21"/>
      <c r="K15" s="21"/>
      <c r="L15" s="21"/>
      <c r="M15" s="38"/>
      <c r="N15" s="22"/>
      <c r="O15" s="2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</row>
    <row r="16" spans="1:134" ht="12.75">
      <c r="A16" s="16"/>
      <c r="B16" s="5" t="s">
        <v>57</v>
      </c>
      <c r="C16" s="21"/>
      <c r="D16" s="21"/>
      <c r="E16" s="5" t="s">
        <v>56</v>
      </c>
      <c r="F16" s="5"/>
      <c r="G16" s="21"/>
      <c r="H16" s="21"/>
      <c r="I16" s="21"/>
      <c r="J16" s="21"/>
      <c r="K16" s="21"/>
      <c r="L16" s="21"/>
      <c r="M16" s="38"/>
      <c r="N16" s="22"/>
      <c r="O16" s="2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</row>
    <row r="17" spans="1:15" ht="12.75">
      <c r="A17" s="16"/>
      <c r="B17" s="5" t="s">
        <v>37</v>
      </c>
      <c r="C17" s="21"/>
      <c r="D17" s="21"/>
      <c r="E17" s="5" t="s">
        <v>83</v>
      </c>
      <c r="F17" s="5"/>
      <c r="G17" s="21"/>
      <c r="H17" s="21"/>
      <c r="I17" s="21"/>
      <c r="J17" s="21"/>
      <c r="K17" s="21"/>
      <c r="L17" s="21"/>
      <c r="M17" s="38"/>
      <c r="N17" s="6"/>
      <c r="O17" s="6"/>
    </row>
    <row r="18" spans="12:15" ht="12.75">
      <c r="L18" s="6"/>
      <c r="N18" s="6"/>
      <c r="O18" s="6"/>
    </row>
    <row r="19" spans="1:15" ht="12.75">
      <c r="A19" s="14" t="s">
        <v>40</v>
      </c>
      <c r="B19" s="23"/>
      <c r="C19" s="23"/>
      <c r="D19" s="14"/>
      <c r="E19" s="14"/>
      <c r="F19" s="14"/>
      <c r="G19" s="14"/>
      <c r="H19" s="14"/>
      <c r="I19" s="14"/>
      <c r="J19" s="14"/>
      <c r="K19" s="14"/>
      <c r="L19" s="24"/>
      <c r="M19" s="14"/>
      <c r="N19" s="50"/>
      <c r="O19" s="6"/>
    </row>
    <row r="20" spans="1:14" ht="12">
      <c r="A20" s="14"/>
      <c r="B20" s="25" t="s">
        <v>11</v>
      </c>
      <c r="C20" s="25" t="s">
        <v>12</v>
      </c>
      <c r="D20" s="25" t="s">
        <v>13</v>
      </c>
      <c r="E20" s="25" t="s">
        <v>14</v>
      </c>
      <c r="F20" s="26" t="s">
        <v>15</v>
      </c>
      <c r="G20" s="26"/>
      <c r="H20" s="26"/>
      <c r="I20" s="26" t="s">
        <v>16</v>
      </c>
      <c r="J20" s="26"/>
      <c r="K20" s="26"/>
      <c r="L20" s="25" t="s">
        <v>54</v>
      </c>
      <c r="M20" s="25"/>
      <c r="N20" s="48" t="s">
        <v>58</v>
      </c>
    </row>
    <row r="21" spans="1:16" ht="12.75">
      <c r="A21" s="14">
        <v>1</v>
      </c>
      <c r="B21" s="27">
        <f>C5+C6</f>
        <v>0.7743055555555556</v>
      </c>
      <c r="C21" s="27">
        <f>$B$21+$C$7</f>
        <v>0.78125</v>
      </c>
      <c r="D21" s="28" t="str">
        <f>B15</f>
        <v>UFC U19</v>
      </c>
      <c r="E21" s="28" t="str">
        <f>B14</f>
        <v>EC Weidenbach</v>
      </c>
      <c r="F21" s="29">
        <v>3</v>
      </c>
      <c r="G21" s="30" t="s">
        <v>17</v>
      </c>
      <c r="H21" s="29">
        <v>2</v>
      </c>
      <c r="I21" s="31">
        <f aca="true" t="shared" si="0" ref="I21:I26">IF(F21&gt;H21,3,0)+IF(F21=H21,1)</f>
        <v>3</v>
      </c>
      <c r="J21" s="31" t="s">
        <v>17</v>
      </c>
      <c r="K21" s="31">
        <f aca="true" t="shared" si="1" ref="K21:K26">IF(H21&gt;F21,3,0)+IF(H21=F21,1)</f>
        <v>0</v>
      </c>
      <c r="L21" s="42" t="str">
        <f>E14</f>
        <v>Oetze-Crew</v>
      </c>
      <c r="M21"/>
      <c r="N21" s="42" t="s">
        <v>73</v>
      </c>
      <c r="O21" s="42"/>
      <c r="P21" s="42"/>
    </row>
    <row r="22" spans="1:16" ht="12.75">
      <c r="A22" s="14">
        <v>3</v>
      </c>
      <c r="B22" s="27">
        <f>C30+$C$8</f>
        <v>0.7909722222222222</v>
      </c>
      <c r="C22" s="27">
        <f>$B$22+$C$7</f>
        <v>0.7979166666666666</v>
      </c>
      <c r="D22" s="28" t="str">
        <f>B16</f>
        <v>Nämbercha BWW</v>
      </c>
      <c r="E22" s="28" t="str">
        <f>B17</f>
        <v>UFC U17</v>
      </c>
      <c r="F22" s="29">
        <v>4</v>
      </c>
      <c r="G22" s="30" t="s">
        <v>17</v>
      </c>
      <c r="H22" s="29">
        <v>1</v>
      </c>
      <c r="I22" s="31">
        <f t="shared" si="0"/>
        <v>3</v>
      </c>
      <c r="J22" s="31" t="s">
        <v>17</v>
      </c>
      <c r="K22" s="31">
        <f t="shared" si="1"/>
        <v>0</v>
      </c>
      <c r="L22" s="42" t="str">
        <f>E15</f>
        <v>Man Chest Hair United</v>
      </c>
      <c r="M22"/>
      <c r="N22" s="42" t="s">
        <v>75</v>
      </c>
      <c r="O22" s="42"/>
      <c r="P22" s="42"/>
    </row>
    <row r="23" spans="1:16" ht="12.75">
      <c r="A23" s="14">
        <v>5</v>
      </c>
      <c r="B23" s="27">
        <f>C31+$C$8</f>
        <v>0.8076388888888888</v>
      </c>
      <c r="C23" s="27">
        <f>$B$23+$C$7</f>
        <v>0.8145833333333332</v>
      </c>
      <c r="D23" s="28" t="str">
        <f>B$14</f>
        <v>EC Weidenbach</v>
      </c>
      <c r="E23" s="28" t="str">
        <f>B$16</f>
        <v>Nämbercha BWW</v>
      </c>
      <c r="F23" s="29">
        <v>2</v>
      </c>
      <c r="G23" s="30" t="s">
        <v>17</v>
      </c>
      <c r="H23" s="29">
        <v>3</v>
      </c>
      <c r="I23" s="31">
        <f t="shared" si="0"/>
        <v>0</v>
      </c>
      <c r="J23" s="31" t="s">
        <v>17</v>
      </c>
      <c r="K23" s="31">
        <f t="shared" si="1"/>
        <v>3</v>
      </c>
      <c r="L23" s="42" t="str">
        <f>E16</f>
        <v>UFC Hobbyliga Team</v>
      </c>
      <c r="M23"/>
      <c r="N23" s="42"/>
      <c r="O23" s="42"/>
      <c r="P23" s="42"/>
    </row>
    <row r="24" spans="1:16" ht="12.75">
      <c r="A24" s="14">
        <v>7</v>
      </c>
      <c r="B24" s="27">
        <f>C32+$C$8</f>
        <v>0.8243055555555554</v>
      </c>
      <c r="C24" s="27">
        <f>$B$24+$C$7</f>
        <v>0.8312499999999998</v>
      </c>
      <c r="D24" s="28" t="str">
        <f>B$16</f>
        <v>Nämbercha BWW</v>
      </c>
      <c r="E24" s="28" t="str">
        <f>B$15</f>
        <v>UFC U19</v>
      </c>
      <c r="F24" s="29">
        <v>0</v>
      </c>
      <c r="G24" s="30" t="s">
        <v>17</v>
      </c>
      <c r="H24" s="29">
        <v>1</v>
      </c>
      <c r="I24" s="31">
        <f t="shared" si="0"/>
        <v>0</v>
      </c>
      <c r="J24" s="31" t="s">
        <v>17</v>
      </c>
      <c r="K24" s="31">
        <f t="shared" si="1"/>
        <v>3</v>
      </c>
      <c r="L24" s="42" t="str">
        <f>E17</f>
        <v>Theken-Ersatzmannschaft</v>
      </c>
      <c r="M24"/>
      <c r="N24" s="42" t="s">
        <v>79</v>
      </c>
      <c r="O24" s="42"/>
      <c r="P24" s="42"/>
    </row>
    <row r="25" spans="1:16" ht="12.75">
      <c r="A25" s="14">
        <v>9</v>
      </c>
      <c r="B25" s="27">
        <f>C33+$C$8</f>
        <v>0.840972222222222</v>
      </c>
      <c r="C25" s="27">
        <f>$B$25+$C$7</f>
        <v>0.8479166666666664</v>
      </c>
      <c r="D25" s="28" t="str">
        <f>B$17</f>
        <v>UFC U17</v>
      </c>
      <c r="E25" s="28" t="str">
        <f>B$14</f>
        <v>EC Weidenbach</v>
      </c>
      <c r="F25" s="29">
        <v>0</v>
      </c>
      <c r="G25" s="30" t="s">
        <v>17</v>
      </c>
      <c r="H25" s="29">
        <v>2</v>
      </c>
      <c r="I25" s="31">
        <f t="shared" si="0"/>
        <v>0</v>
      </c>
      <c r="J25" s="31" t="s">
        <v>17</v>
      </c>
      <c r="K25" s="31">
        <f t="shared" si="1"/>
        <v>3</v>
      </c>
      <c r="L25" s="42" t="str">
        <f>E14</f>
        <v>Oetze-Crew</v>
      </c>
      <c r="M25"/>
      <c r="N25" s="42"/>
      <c r="O25" s="42"/>
      <c r="P25" s="42"/>
    </row>
    <row r="26" spans="1:16" ht="12.75">
      <c r="A26" s="14">
        <v>11</v>
      </c>
      <c r="B26" s="27">
        <f>C34+$C$8</f>
        <v>0.8576388888888886</v>
      </c>
      <c r="C26" s="27">
        <f>$B$26+$C$7</f>
        <v>0.864583333333333</v>
      </c>
      <c r="D26" s="28" t="str">
        <f>B$15</f>
        <v>UFC U19</v>
      </c>
      <c r="E26" s="28" t="str">
        <f>B$17</f>
        <v>UFC U17</v>
      </c>
      <c r="F26" s="29">
        <v>3</v>
      </c>
      <c r="G26" s="30" t="s">
        <v>17</v>
      </c>
      <c r="H26" s="29">
        <v>3</v>
      </c>
      <c r="I26" s="31">
        <f t="shared" si="0"/>
        <v>1</v>
      </c>
      <c r="J26" s="31" t="s">
        <v>17</v>
      </c>
      <c r="K26" s="31">
        <f t="shared" si="1"/>
        <v>1</v>
      </c>
      <c r="L26" s="42" t="str">
        <f>E15</f>
        <v>Man Chest Hair United</v>
      </c>
      <c r="M26"/>
      <c r="N26" s="42" t="s">
        <v>80</v>
      </c>
      <c r="O26" s="42"/>
      <c r="P26" s="42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/>
    </row>
    <row r="28" spans="1:14" ht="12.75">
      <c r="A28" s="32" t="s">
        <v>41</v>
      </c>
      <c r="B28" s="33"/>
      <c r="C28" s="33"/>
      <c r="D28" s="24"/>
      <c r="E28" s="24"/>
      <c r="F28" s="24"/>
      <c r="G28" s="24"/>
      <c r="H28" s="24"/>
      <c r="I28" s="16"/>
      <c r="J28" s="16"/>
      <c r="K28" s="16"/>
      <c r="L28" s="24"/>
      <c r="M28" s="14"/>
      <c r="N28" s="50"/>
    </row>
    <row r="29" spans="1:14" ht="12" customHeight="1">
      <c r="A29" s="16"/>
      <c r="B29" s="25" t="s">
        <v>11</v>
      </c>
      <c r="C29" s="25" t="s">
        <v>12</v>
      </c>
      <c r="D29" s="25" t="s">
        <v>13</v>
      </c>
      <c r="E29" s="25" t="s">
        <v>14</v>
      </c>
      <c r="F29" s="26" t="s">
        <v>15</v>
      </c>
      <c r="G29" s="26"/>
      <c r="H29" s="26"/>
      <c r="I29" s="26" t="s">
        <v>16</v>
      </c>
      <c r="J29" s="26"/>
      <c r="K29" s="26"/>
      <c r="L29" s="25" t="s">
        <v>54</v>
      </c>
      <c r="M29" s="25"/>
      <c r="N29" s="48" t="s">
        <v>58</v>
      </c>
    </row>
    <row r="30" spans="1:16" ht="12.75">
      <c r="A30" s="14">
        <v>2</v>
      </c>
      <c r="B30" s="27">
        <f aca="true" t="shared" si="2" ref="B30:B35">C21+$C$8</f>
        <v>0.7826388888888889</v>
      </c>
      <c r="C30" s="27">
        <f aca="true" t="shared" si="3" ref="C30:C35">B30+$C$7</f>
        <v>0.7895833333333333</v>
      </c>
      <c r="D30" s="28" t="str">
        <f>E$14</f>
        <v>Oetze-Crew</v>
      </c>
      <c r="E30" s="28" t="str">
        <f>E$15</f>
        <v>Man Chest Hair United</v>
      </c>
      <c r="F30" s="29">
        <v>1</v>
      </c>
      <c r="G30" s="30" t="s">
        <v>17</v>
      </c>
      <c r="H30" s="29">
        <v>0</v>
      </c>
      <c r="I30" s="34">
        <f aca="true" t="shared" si="4" ref="I30:I35">IF(F30&gt;H30,3,0)+IF(F30=H30,1)</f>
        <v>3</v>
      </c>
      <c r="J30" s="35" t="s">
        <v>17</v>
      </c>
      <c r="K30" s="35">
        <f aca="true" t="shared" si="5" ref="K30:K35">IF(H30&gt;F30,3,0)+IF(F30=H30,1)</f>
        <v>0</v>
      </c>
      <c r="L30" s="42" t="str">
        <f>B14</f>
        <v>EC Weidenbach</v>
      </c>
      <c r="M30"/>
      <c r="N30" s="42"/>
      <c r="O30" s="42"/>
      <c r="P30" s="42"/>
    </row>
    <row r="31" spans="1:16" ht="12.75">
      <c r="A31" s="14">
        <v>4</v>
      </c>
      <c r="B31" s="27">
        <f t="shared" si="2"/>
        <v>0.7993055555555555</v>
      </c>
      <c r="C31" s="27">
        <f t="shared" si="3"/>
        <v>0.8062499999999999</v>
      </c>
      <c r="D31" s="28" t="str">
        <f>E$16</f>
        <v>UFC Hobbyliga Team</v>
      </c>
      <c r="E31" s="28" t="str">
        <f>$E$17</f>
        <v>Theken-Ersatzmannschaft</v>
      </c>
      <c r="F31" s="29">
        <v>4</v>
      </c>
      <c r="G31" s="30" t="s">
        <v>17</v>
      </c>
      <c r="H31" s="29">
        <v>1</v>
      </c>
      <c r="I31" s="35">
        <f t="shared" si="4"/>
        <v>3</v>
      </c>
      <c r="J31" s="35" t="s">
        <v>17</v>
      </c>
      <c r="K31" s="34">
        <f t="shared" si="5"/>
        <v>0</v>
      </c>
      <c r="L31" s="42" t="str">
        <f>B15</f>
        <v>UFC U19</v>
      </c>
      <c r="M31"/>
      <c r="N31" s="42" t="s">
        <v>76</v>
      </c>
      <c r="O31" s="42"/>
      <c r="P31" s="42"/>
    </row>
    <row r="32" spans="1:16" ht="12.75">
      <c r="A32" s="14">
        <v>6</v>
      </c>
      <c r="B32" s="27">
        <f t="shared" si="2"/>
        <v>0.8159722222222221</v>
      </c>
      <c r="C32" s="27">
        <f t="shared" si="3"/>
        <v>0.8229166666666665</v>
      </c>
      <c r="D32" s="28" t="str">
        <f>E$16</f>
        <v>UFC Hobbyliga Team</v>
      </c>
      <c r="E32" s="28" t="str">
        <f>E$14</f>
        <v>Oetze-Crew</v>
      </c>
      <c r="F32" s="29">
        <v>2</v>
      </c>
      <c r="G32" s="30" t="s">
        <v>17</v>
      </c>
      <c r="H32" s="29">
        <v>1</v>
      </c>
      <c r="I32" s="34">
        <f t="shared" si="4"/>
        <v>3</v>
      </c>
      <c r="J32" s="35" t="s">
        <v>17</v>
      </c>
      <c r="K32" s="34">
        <f t="shared" si="5"/>
        <v>0</v>
      </c>
      <c r="L32" s="42" t="str">
        <f>B16</f>
        <v>Nämbercha BWW</v>
      </c>
      <c r="M32"/>
      <c r="N32" s="42" t="s">
        <v>77</v>
      </c>
      <c r="O32" s="42"/>
      <c r="P32" s="42"/>
    </row>
    <row r="33" spans="1:16" ht="12.75">
      <c r="A33" s="14">
        <v>8</v>
      </c>
      <c r="B33" s="27">
        <f t="shared" si="2"/>
        <v>0.8326388888888887</v>
      </c>
      <c r="C33" s="27">
        <f t="shared" si="3"/>
        <v>0.8395833333333331</v>
      </c>
      <c r="D33" s="28" t="str">
        <f>E$15</f>
        <v>Man Chest Hair United</v>
      </c>
      <c r="E33" s="28" t="str">
        <f>E$16</f>
        <v>UFC Hobbyliga Team</v>
      </c>
      <c r="F33" s="29">
        <v>0</v>
      </c>
      <c r="G33" s="30" t="s">
        <v>17</v>
      </c>
      <c r="H33" s="29">
        <v>1</v>
      </c>
      <c r="I33" s="35">
        <f t="shared" si="4"/>
        <v>0</v>
      </c>
      <c r="J33" s="35" t="s">
        <v>17</v>
      </c>
      <c r="K33" s="34">
        <f t="shared" si="5"/>
        <v>3</v>
      </c>
      <c r="L33" s="42" t="str">
        <f>B17</f>
        <v>UFC U17</v>
      </c>
      <c r="M33"/>
      <c r="N33" s="42" t="s">
        <v>78</v>
      </c>
      <c r="O33" s="42"/>
      <c r="P33" s="42"/>
    </row>
    <row r="34" spans="1:16" ht="12.75">
      <c r="A34" s="14">
        <v>10</v>
      </c>
      <c r="B34" s="27">
        <f t="shared" si="2"/>
        <v>0.8493055555555553</v>
      </c>
      <c r="C34" s="27">
        <f t="shared" si="3"/>
        <v>0.8562499999999997</v>
      </c>
      <c r="D34" s="28" t="str">
        <f>E$17</f>
        <v>Theken-Ersatzmannschaft</v>
      </c>
      <c r="E34" s="28" t="str">
        <f>E$14</f>
        <v>Oetze-Crew</v>
      </c>
      <c r="F34" s="29">
        <v>2</v>
      </c>
      <c r="G34" s="30" t="s">
        <v>17</v>
      </c>
      <c r="H34" s="29">
        <v>2</v>
      </c>
      <c r="I34" s="35">
        <f t="shared" si="4"/>
        <v>1</v>
      </c>
      <c r="J34" s="35" t="s">
        <v>17</v>
      </c>
      <c r="K34" s="34">
        <f t="shared" si="5"/>
        <v>1</v>
      </c>
      <c r="L34" s="42" t="str">
        <f>B14</f>
        <v>EC Weidenbach</v>
      </c>
      <c r="M34"/>
      <c r="N34" s="42"/>
      <c r="O34" s="42"/>
      <c r="P34" s="42"/>
    </row>
    <row r="35" spans="1:16" ht="12.75">
      <c r="A35" s="14">
        <v>12</v>
      </c>
      <c r="B35" s="27">
        <f t="shared" si="2"/>
        <v>0.8659722222222219</v>
      </c>
      <c r="C35" s="27">
        <f t="shared" si="3"/>
        <v>0.8729166666666663</v>
      </c>
      <c r="D35" s="28" t="str">
        <f>E$15</f>
        <v>Man Chest Hair United</v>
      </c>
      <c r="E35" s="28" t="str">
        <f>E$17</f>
        <v>Theken-Ersatzmannschaft</v>
      </c>
      <c r="F35" s="29">
        <v>3</v>
      </c>
      <c r="G35" s="30" t="s">
        <v>17</v>
      </c>
      <c r="H35" s="29">
        <v>1</v>
      </c>
      <c r="I35" s="35">
        <f t="shared" si="4"/>
        <v>3</v>
      </c>
      <c r="J35" s="35" t="s">
        <v>17</v>
      </c>
      <c r="K35" s="34">
        <f t="shared" si="5"/>
        <v>0</v>
      </c>
      <c r="L35" s="42" t="str">
        <f>B15</f>
        <v>UFC U19</v>
      </c>
      <c r="M35"/>
      <c r="N35" s="42"/>
      <c r="O35" s="42"/>
      <c r="P35" s="42"/>
    </row>
    <row r="36" spans="1:13" ht="12.75">
      <c r="A36" s="6"/>
      <c r="B36" s="27"/>
      <c r="C36" s="27"/>
      <c r="D36" s="28"/>
      <c r="E36" s="27"/>
      <c r="F36" s="6"/>
      <c r="G36" s="6"/>
      <c r="H36" s="6"/>
      <c r="I36" s="6"/>
      <c r="J36" s="6"/>
      <c r="K36" s="6"/>
      <c r="L36"/>
      <c r="M3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">
      <c r="A38" s="14" t="s">
        <v>42</v>
      </c>
      <c r="B38" s="24"/>
      <c r="C38" s="24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">
      <c r="A39" s="14"/>
      <c r="B39" s="25" t="s">
        <v>18</v>
      </c>
      <c r="C39" s="25" t="s">
        <v>19</v>
      </c>
      <c r="D39" s="25" t="s">
        <v>20</v>
      </c>
      <c r="E39" s="25"/>
      <c r="F39" s="26" t="s">
        <v>21</v>
      </c>
      <c r="G39" s="26"/>
      <c r="H39" s="26"/>
      <c r="I39" s="26" t="s">
        <v>16</v>
      </c>
      <c r="J39" s="26"/>
      <c r="K39" s="26"/>
      <c r="L39" s="36" t="s">
        <v>22</v>
      </c>
      <c r="M39" s="36" t="s">
        <v>16</v>
      </c>
    </row>
    <row r="40" spans="1:13" ht="12">
      <c r="A40" s="14"/>
      <c r="B40" s="4" t="s">
        <v>23</v>
      </c>
      <c r="C40" s="37">
        <v>3</v>
      </c>
      <c r="D40" s="4" t="str">
        <f>$B$14</f>
        <v>EC Weidenbach</v>
      </c>
      <c r="F40" s="30">
        <f>SUM($H$21,$F$23,$H$25)</f>
        <v>6</v>
      </c>
      <c r="G40" s="30" t="s">
        <v>17</v>
      </c>
      <c r="H40" s="30">
        <f>SUM($F$21,$H$23,$F$25)</f>
        <v>6</v>
      </c>
      <c r="I40" s="30">
        <f>SUM($K$21,$I$23,$K$25)</f>
        <v>3</v>
      </c>
      <c r="J40" s="30" t="s">
        <v>17</v>
      </c>
      <c r="K40" s="30">
        <f>SUM($I$21,$K$23,$I$25)</f>
        <v>6</v>
      </c>
      <c r="L40" s="30">
        <f>F40-H40</f>
        <v>0</v>
      </c>
      <c r="M40" s="30">
        <f>I40</f>
        <v>3</v>
      </c>
    </row>
    <row r="41" spans="1:13" ht="12">
      <c r="A41" s="14"/>
      <c r="B41" s="4" t="s">
        <v>24</v>
      </c>
      <c r="C41" s="37">
        <v>1</v>
      </c>
      <c r="D41" s="4" t="str">
        <f>$B$15</f>
        <v>UFC U19</v>
      </c>
      <c r="F41" s="30">
        <f>SUM($F$21,$H$24,$F$26)</f>
        <v>7</v>
      </c>
      <c r="G41" s="30" t="s">
        <v>17</v>
      </c>
      <c r="H41" s="30">
        <f>SUM($H$21,$F$24,$H$26)</f>
        <v>5</v>
      </c>
      <c r="I41" s="30">
        <f>SUM($I$21,$K$24,$I$26)</f>
        <v>7</v>
      </c>
      <c r="J41" s="30" t="s">
        <v>17</v>
      </c>
      <c r="K41" s="30">
        <f>SUM($K$21,$I$24,$K$26)</f>
        <v>1</v>
      </c>
      <c r="L41" s="30">
        <f>F41-H41</f>
        <v>2</v>
      </c>
      <c r="M41" s="30">
        <f>I41</f>
        <v>7</v>
      </c>
    </row>
    <row r="42" spans="1:13" ht="12.75" customHeight="1">
      <c r="A42" s="14"/>
      <c r="B42" s="4" t="s">
        <v>25</v>
      </c>
      <c r="C42" s="37">
        <v>4</v>
      </c>
      <c r="D42" s="4" t="str">
        <f>$B$17</f>
        <v>UFC U17</v>
      </c>
      <c r="F42" s="30">
        <f>SUM($H$22,$F$25,$H$26)</f>
        <v>4</v>
      </c>
      <c r="G42" s="30" t="s">
        <v>17</v>
      </c>
      <c r="H42" s="30">
        <f>SUM($F$22,$H$25,$F$26)</f>
        <v>9</v>
      </c>
      <c r="I42" s="30">
        <f>SUM($K$22,$I$25,$K$26)</f>
        <v>1</v>
      </c>
      <c r="J42" s="30" t="s">
        <v>17</v>
      </c>
      <c r="K42" s="30">
        <f>SUM($I$22,$K$25,$I$26)</f>
        <v>7</v>
      </c>
      <c r="L42" s="30">
        <f>F42-H42</f>
        <v>-5</v>
      </c>
      <c r="M42" s="30">
        <f>I42</f>
        <v>1</v>
      </c>
    </row>
    <row r="43" spans="1:14" ht="12.75" customHeight="1">
      <c r="A43" s="14"/>
      <c r="B43" s="4" t="s">
        <v>32</v>
      </c>
      <c r="C43" s="37">
        <v>2</v>
      </c>
      <c r="D43" s="4" t="str">
        <f>$B$16</f>
        <v>Nämbercha BWW</v>
      </c>
      <c r="F43" s="30">
        <f>SUM($F$22,$H$23,$F$24)</f>
        <v>7</v>
      </c>
      <c r="G43" s="30" t="s">
        <v>17</v>
      </c>
      <c r="H43" s="30">
        <f>SUM($H$22,$F$23,$H$24)</f>
        <v>4</v>
      </c>
      <c r="I43" s="30">
        <f>SUM($I$22,$K$23,$I$24)</f>
        <v>6</v>
      </c>
      <c r="J43" s="30" t="s">
        <v>17</v>
      </c>
      <c r="K43" s="30">
        <f>SUM($K$22,$I$23,$K$24)</f>
        <v>3</v>
      </c>
      <c r="L43" s="30">
        <f>F43-H43</f>
        <v>3</v>
      </c>
      <c r="M43" s="30">
        <f>I43</f>
        <v>6</v>
      </c>
      <c r="N43" s="6"/>
    </row>
    <row r="44" spans="1:1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>
      <c r="A45" s="14" t="s">
        <v>43</v>
      </c>
      <c r="B45" s="24"/>
      <c r="C45" s="2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"/>
    </row>
    <row r="46" spans="1:14" ht="12.75" customHeight="1">
      <c r="A46" s="16"/>
      <c r="B46" s="25" t="s">
        <v>18</v>
      </c>
      <c r="C46" s="25" t="s">
        <v>19</v>
      </c>
      <c r="D46" s="25" t="s">
        <v>20</v>
      </c>
      <c r="E46" s="25"/>
      <c r="F46" s="26" t="s">
        <v>21</v>
      </c>
      <c r="G46" s="26"/>
      <c r="H46" s="26"/>
      <c r="I46" s="26" t="s">
        <v>16</v>
      </c>
      <c r="J46" s="26"/>
      <c r="K46" s="26"/>
      <c r="L46" s="36" t="s">
        <v>22</v>
      </c>
      <c r="M46" s="36" t="s">
        <v>16</v>
      </c>
      <c r="N46" s="6"/>
    </row>
    <row r="47" spans="1:14" ht="12.75" customHeight="1">
      <c r="A47" s="16"/>
      <c r="B47" s="4" t="s">
        <v>33</v>
      </c>
      <c r="C47" s="37">
        <v>3</v>
      </c>
      <c r="D47" s="4" t="str">
        <f>$E$15</f>
        <v>Man Chest Hair United</v>
      </c>
      <c r="F47" s="30">
        <f>SUM($H$30,$F$33,$F$35)</f>
        <v>3</v>
      </c>
      <c r="G47" s="30" t="s">
        <v>17</v>
      </c>
      <c r="H47" s="30">
        <f>SUM($F$30,$H$33,$H$35)</f>
        <v>3</v>
      </c>
      <c r="I47" s="30">
        <f>SUM($K$30,$I$33,$I$35)</f>
        <v>3</v>
      </c>
      <c r="J47" s="30" t="s">
        <v>17</v>
      </c>
      <c r="K47" s="30">
        <f>SUM($I$30,$K$33,$K$35)</f>
        <v>6</v>
      </c>
      <c r="L47" s="30">
        <f>F47-H47</f>
        <v>0</v>
      </c>
      <c r="M47" s="30">
        <f>I47</f>
        <v>3</v>
      </c>
      <c r="N47" s="6"/>
    </row>
    <row r="48" spans="1:14" ht="12.75" customHeight="1">
      <c r="A48" s="16"/>
      <c r="B48" s="4" t="s">
        <v>34</v>
      </c>
      <c r="C48" s="37">
        <v>4</v>
      </c>
      <c r="D48" s="4" t="str">
        <f>$E$17</f>
        <v>Theken-Ersatzmannschaft</v>
      </c>
      <c r="F48" s="30">
        <f>SUM($H$31,$F$34,$H$35)</f>
        <v>4</v>
      </c>
      <c r="G48" s="30" t="s">
        <v>17</v>
      </c>
      <c r="H48" s="30">
        <f>SUM($F$31,$H$34,$F$35)</f>
        <v>9</v>
      </c>
      <c r="I48" s="30">
        <f>SUM($K$31,$I$34,$K$35)</f>
        <v>1</v>
      </c>
      <c r="J48" s="30" t="s">
        <v>17</v>
      </c>
      <c r="K48" s="30">
        <f>SUM($I$31,$K$34,$I$35)</f>
        <v>7</v>
      </c>
      <c r="L48" s="30">
        <f>F48-H48</f>
        <v>-5</v>
      </c>
      <c r="M48" s="30">
        <f>I48</f>
        <v>1</v>
      </c>
      <c r="N48" s="6"/>
    </row>
    <row r="49" spans="1:14" s="11" customFormat="1" ht="12.75">
      <c r="A49" s="16"/>
      <c r="B49" s="4" t="s">
        <v>35</v>
      </c>
      <c r="C49" s="37">
        <v>1</v>
      </c>
      <c r="D49" s="4" t="str">
        <f>$E$16</f>
        <v>UFC Hobbyliga Team</v>
      </c>
      <c r="E49" s="4"/>
      <c r="F49" s="30">
        <f>SUM($F$31,$F$32,$H$33)</f>
        <v>7</v>
      </c>
      <c r="G49" s="30" t="s">
        <v>17</v>
      </c>
      <c r="H49" s="30">
        <f>SUM($H$31,$H$32,$F$33)</f>
        <v>2</v>
      </c>
      <c r="I49" s="30">
        <f>SUM($I$31,$I$32,$K$33)</f>
        <v>9</v>
      </c>
      <c r="J49" s="30" t="s">
        <v>17</v>
      </c>
      <c r="K49" s="30">
        <f>SUM($K$31,$K$32,$I$33)</f>
        <v>0</v>
      </c>
      <c r="L49" s="30">
        <f>F49-H49</f>
        <v>5</v>
      </c>
      <c r="M49" s="30">
        <f>I49</f>
        <v>9</v>
      </c>
      <c r="N49" s="38"/>
    </row>
    <row r="50" spans="1:14" s="11" customFormat="1" ht="12.75" customHeight="1">
      <c r="A50" s="16"/>
      <c r="B50" s="4" t="s">
        <v>36</v>
      </c>
      <c r="C50" s="37">
        <v>2</v>
      </c>
      <c r="D50" s="4" t="str">
        <f>$E$14</f>
        <v>Oetze-Crew</v>
      </c>
      <c r="E50" s="4"/>
      <c r="F50" s="30">
        <f>SUM($F$30,$H$32,$H$34)</f>
        <v>4</v>
      </c>
      <c r="G50" s="30" t="s">
        <v>17</v>
      </c>
      <c r="H50" s="30">
        <f>SUM($H$30,$F$32,$F$34)</f>
        <v>4</v>
      </c>
      <c r="I50" s="30">
        <f>SUM($I$30,$K$32,$K$34)</f>
        <v>4</v>
      </c>
      <c r="J50" s="30" t="s">
        <v>17</v>
      </c>
      <c r="K50" s="30">
        <f>SUM($K$30,$I$32,$I$34)</f>
        <v>4</v>
      </c>
      <c r="L50" s="30">
        <f>F50-H50</f>
        <v>0</v>
      </c>
      <c r="M50" s="30">
        <f>I50</f>
        <v>4</v>
      </c>
      <c r="N50" s="38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>
      <c r="A52" s="14"/>
      <c r="B52" s="24"/>
      <c r="C52" s="16"/>
      <c r="D52" s="16"/>
      <c r="E52" s="16"/>
      <c r="F52" s="16"/>
      <c r="G52" s="16"/>
      <c r="H52" s="16"/>
      <c r="I52" s="16"/>
      <c r="J52" s="14"/>
      <c r="K52" s="16"/>
      <c r="L52" s="16"/>
      <c r="M52" s="16"/>
    </row>
    <row r="53" spans="1:13" ht="12">
      <c r="A53" s="16"/>
      <c r="B53" s="17" t="s">
        <v>44</v>
      </c>
      <c r="C53" s="25"/>
      <c r="D53" s="25"/>
      <c r="E53" s="19" t="s">
        <v>46</v>
      </c>
      <c r="F53" s="25"/>
      <c r="G53" s="40"/>
      <c r="H53" s="40"/>
      <c r="I53" s="40"/>
      <c r="J53" s="40"/>
      <c r="K53" s="40"/>
      <c r="L53" s="40"/>
      <c r="M53" s="40"/>
    </row>
    <row r="54" spans="1:9" ht="12">
      <c r="A54" s="16"/>
      <c r="B54" s="11" t="str">
        <f>D41</f>
        <v>UFC U19</v>
      </c>
      <c r="C54" s="11"/>
      <c r="D54" s="11"/>
      <c r="E54" s="4" t="str">
        <f>D49</f>
        <v>UFC Hobbyliga Team</v>
      </c>
      <c r="F54" s="11"/>
      <c r="G54" s="11"/>
      <c r="H54" s="11"/>
      <c r="I54" s="11"/>
    </row>
    <row r="55" spans="1:13" ht="12">
      <c r="A55" s="16"/>
      <c r="B55" s="17" t="s">
        <v>47</v>
      </c>
      <c r="C55" s="25"/>
      <c r="D55" s="25"/>
      <c r="E55" s="19" t="s">
        <v>45</v>
      </c>
      <c r="F55" s="25"/>
      <c r="G55" s="40"/>
      <c r="H55" s="40"/>
      <c r="I55" s="40"/>
      <c r="J55" s="40"/>
      <c r="K55" s="40"/>
      <c r="L55" s="40"/>
      <c r="M55" s="40"/>
    </row>
    <row r="56" spans="1:5" ht="12">
      <c r="A56" s="16"/>
      <c r="B56" s="4" t="str">
        <f>D43</f>
        <v>Nämbercha BWW</v>
      </c>
      <c r="E56" s="4" t="str">
        <f>D50</f>
        <v>Oetze-Crew</v>
      </c>
    </row>
    <row r="57" ht="12">
      <c r="A57" s="16"/>
    </row>
    <row r="58" ht="12">
      <c r="A58" s="41"/>
    </row>
    <row r="59" spans="1:15" ht="12.75">
      <c r="A59" s="14" t="s">
        <v>48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50"/>
      <c r="O59" s="6"/>
    </row>
    <row r="60" spans="1:15" ht="12.75">
      <c r="A60" s="16"/>
      <c r="B60" s="25" t="s">
        <v>11</v>
      </c>
      <c r="C60" s="25" t="s">
        <v>12</v>
      </c>
      <c r="D60" s="25" t="s">
        <v>44</v>
      </c>
      <c r="E60" s="25" t="s">
        <v>45</v>
      </c>
      <c r="F60" s="26" t="s">
        <v>21</v>
      </c>
      <c r="G60" s="26"/>
      <c r="H60" s="26"/>
      <c r="I60" s="26" t="s">
        <v>16</v>
      </c>
      <c r="J60" s="26"/>
      <c r="K60" s="26"/>
      <c r="L60" s="25"/>
      <c r="M60" s="25" t="s">
        <v>55</v>
      </c>
      <c r="N60" s="48" t="s">
        <v>58</v>
      </c>
      <c r="O60" s="6"/>
    </row>
    <row r="61" spans="1:15" ht="12.75">
      <c r="A61" s="14">
        <v>13</v>
      </c>
      <c r="B61" s="43">
        <f>C35+C10+C8+C8+C8</f>
        <v>0.8854166666666663</v>
      </c>
      <c r="C61" s="27">
        <f>B61+C7</f>
        <v>0.8923611111111107</v>
      </c>
      <c r="D61" s="2" t="str">
        <f>B54</f>
        <v>UFC U19</v>
      </c>
      <c r="E61" s="44" t="str">
        <f>E56</f>
        <v>Oetze-Crew</v>
      </c>
      <c r="F61" s="29">
        <v>1</v>
      </c>
      <c r="G61" s="30" t="s">
        <v>17</v>
      </c>
      <c r="H61" s="29">
        <v>5</v>
      </c>
      <c r="I61" s="30">
        <f>IF(F61&gt;H61,3,0)+IF(F61=H61,1)</f>
        <v>0</v>
      </c>
      <c r="J61" s="30" t="s">
        <v>17</v>
      </c>
      <c r="K61" s="30">
        <f>IF(F61&lt;H61,3,0)+IF(F61=H61,1)</f>
        <v>3</v>
      </c>
      <c r="L61" s="46"/>
      <c r="M61" s="49" t="s">
        <v>65</v>
      </c>
      <c r="N61" s="6" t="s">
        <v>79</v>
      </c>
      <c r="O61" s="6"/>
    </row>
    <row r="62" spans="1:15" ht="12.75">
      <c r="A62" s="41"/>
      <c r="M62"/>
      <c r="N62" s="6"/>
      <c r="O62" s="6"/>
    </row>
    <row r="63" spans="1:15" ht="12.75">
      <c r="A63" s="14" t="s">
        <v>49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50"/>
      <c r="O63" s="6"/>
    </row>
    <row r="64" spans="1:15" ht="12.75">
      <c r="A64" s="14"/>
      <c r="B64" s="25" t="s">
        <v>11</v>
      </c>
      <c r="C64" s="25" t="s">
        <v>12</v>
      </c>
      <c r="D64" s="25" t="s">
        <v>46</v>
      </c>
      <c r="E64" s="25" t="s">
        <v>47</v>
      </c>
      <c r="F64" s="26" t="s">
        <v>21</v>
      </c>
      <c r="G64" s="26"/>
      <c r="H64" s="26"/>
      <c r="I64" s="26" t="s">
        <v>16</v>
      </c>
      <c r="J64" s="26"/>
      <c r="K64" s="26"/>
      <c r="L64" s="36"/>
      <c r="M64" s="25" t="s">
        <v>55</v>
      </c>
      <c r="N64" s="48" t="s">
        <v>58</v>
      </c>
      <c r="O64" s="6"/>
    </row>
    <row r="65" spans="1:15" ht="12.75">
      <c r="A65" s="14">
        <v>14</v>
      </c>
      <c r="B65" s="27">
        <f>C61+C8</f>
        <v>0.8937499999999996</v>
      </c>
      <c r="C65" s="27">
        <f>B65+C7</f>
        <v>0.900694444444444</v>
      </c>
      <c r="D65" s="47" t="str">
        <f>E54</f>
        <v>UFC Hobbyliga Team</v>
      </c>
      <c r="E65" s="44" t="str">
        <f>B56</f>
        <v>Nämbercha BWW</v>
      </c>
      <c r="F65" s="29">
        <v>3</v>
      </c>
      <c r="G65" s="30" t="s">
        <v>17</v>
      </c>
      <c r="H65" s="29">
        <v>1</v>
      </c>
      <c r="I65" s="30">
        <f>IF(F65&gt;H65,3,0)+IF(F65=H65,1)</f>
        <v>3</v>
      </c>
      <c r="J65" s="30" t="s">
        <v>17</v>
      </c>
      <c r="K65" s="30">
        <f>IF(F65&lt;H65,3,0)+IF(F65=H65,1)</f>
        <v>0</v>
      </c>
      <c r="L65" s="6"/>
      <c r="M65" s="49" t="s">
        <v>66</v>
      </c>
      <c r="N65" s="6" t="s">
        <v>81</v>
      </c>
      <c r="O65" s="6"/>
    </row>
    <row r="66" spans="1:15" ht="12.75">
      <c r="A66" s="45"/>
      <c r="B66"/>
      <c r="C66"/>
      <c r="D66"/>
      <c r="E66"/>
      <c r="F66"/>
      <c r="G66"/>
      <c r="H66"/>
      <c r="I66"/>
      <c r="J66"/>
      <c r="K66"/>
      <c r="L66"/>
      <c r="M66"/>
      <c r="N66" s="6"/>
      <c r="O66" s="6"/>
    </row>
    <row r="67" spans="1:15" ht="12.75">
      <c r="A67" s="14" t="s">
        <v>26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50"/>
      <c r="O67" s="6"/>
    </row>
    <row r="68" spans="1:15" ht="12.75">
      <c r="A68" s="14"/>
      <c r="B68" s="25" t="s">
        <v>11</v>
      </c>
      <c r="C68" s="25" t="s">
        <v>12</v>
      </c>
      <c r="D68" s="25" t="s">
        <v>27</v>
      </c>
      <c r="E68" s="25" t="s">
        <v>28</v>
      </c>
      <c r="F68" s="26" t="s">
        <v>21</v>
      </c>
      <c r="G68" s="26"/>
      <c r="H68" s="26"/>
      <c r="I68" s="26" t="s">
        <v>16</v>
      </c>
      <c r="J68" s="26"/>
      <c r="K68" s="26"/>
      <c r="L68" s="36"/>
      <c r="M68" s="25" t="s">
        <v>55</v>
      </c>
      <c r="N68" s="48" t="s">
        <v>58</v>
      </c>
      <c r="O68" s="6"/>
    </row>
    <row r="69" spans="1:15" ht="12.75">
      <c r="A69" s="14">
        <v>15</v>
      </c>
      <c r="B69" s="27">
        <f>C65+C8+C7</f>
        <v>0.9090277777777773</v>
      </c>
      <c r="C69" s="27">
        <f>B69+C7</f>
        <v>0.9159722222222217</v>
      </c>
      <c r="D69" s="44" t="str">
        <f>D61</f>
        <v>UFC U19</v>
      </c>
      <c r="E69" s="44" t="str">
        <f>E65</f>
        <v>Nämbercha BWW</v>
      </c>
      <c r="F69" s="29">
        <v>1</v>
      </c>
      <c r="G69" s="30" t="s">
        <v>17</v>
      </c>
      <c r="H69" s="29">
        <v>2</v>
      </c>
      <c r="I69" s="30">
        <f>IF(F69&gt;H69,3,0)+IF(F69=H69,1)</f>
        <v>0</v>
      </c>
      <c r="J69" s="30" t="s">
        <v>17</v>
      </c>
      <c r="K69" s="30">
        <f>IF(F69&lt;H69,3,0)+IF(F69=H69,1)</f>
        <v>3</v>
      </c>
      <c r="L69" s="30"/>
      <c r="M69" s="49" t="s">
        <v>68</v>
      </c>
      <c r="N69" s="6" t="s">
        <v>79</v>
      </c>
      <c r="O69" s="6"/>
    </row>
    <row r="70" spans="1:15" ht="12.75">
      <c r="A70" s="45"/>
      <c r="B70"/>
      <c r="C70"/>
      <c r="D70"/>
      <c r="E70"/>
      <c r="F70"/>
      <c r="G70"/>
      <c r="H70"/>
      <c r="I70"/>
      <c r="J70"/>
      <c r="K70"/>
      <c r="L70"/>
      <c r="M70"/>
      <c r="N70" s="6"/>
      <c r="O70" s="6"/>
    </row>
    <row r="71" spans="1:15" ht="12.75">
      <c r="A71" s="14" t="s">
        <v>29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50"/>
      <c r="O71" s="6"/>
    </row>
    <row r="72" spans="1:15" ht="12.75">
      <c r="A72" s="14"/>
      <c r="B72" s="25" t="s">
        <v>11</v>
      </c>
      <c r="C72" s="25" t="s">
        <v>12</v>
      </c>
      <c r="D72" s="25" t="s">
        <v>30</v>
      </c>
      <c r="E72" s="25" t="s">
        <v>31</v>
      </c>
      <c r="F72" s="26" t="s">
        <v>21</v>
      </c>
      <c r="G72" s="26"/>
      <c r="H72" s="26"/>
      <c r="I72" s="26" t="s">
        <v>16</v>
      </c>
      <c r="J72" s="26"/>
      <c r="K72" s="26"/>
      <c r="L72" s="36"/>
      <c r="M72" s="25" t="s">
        <v>55</v>
      </c>
      <c r="N72" s="48" t="s">
        <v>58</v>
      </c>
      <c r="O72" s="6"/>
    </row>
    <row r="73" spans="1:16" ht="12.75">
      <c r="A73" s="14">
        <v>16</v>
      </c>
      <c r="B73" s="27">
        <f>C69+C8</f>
        <v>0.9173611111111106</v>
      </c>
      <c r="C73" s="27">
        <f>B73+C7</f>
        <v>0.924305555555555</v>
      </c>
      <c r="D73" s="44" t="str">
        <f>E61</f>
        <v>Oetze-Crew</v>
      </c>
      <c r="E73" s="47" t="str">
        <f>D65</f>
        <v>UFC Hobbyliga Team</v>
      </c>
      <c r="F73" s="29">
        <v>3</v>
      </c>
      <c r="G73" s="30" t="s">
        <v>17</v>
      </c>
      <c r="H73" s="29">
        <v>1</v>
      </c>
      <c r="I73" s="30">
        <f>IF(F73&gt;H73,3,0)+IF(F73=H73,1)</f>
        <v>3</v>
      </c>
      <c r="J73" s="30" t="s">
        <v>17</v>
      </c>
      <c r="K73" s="30">
        <f>IF(F73&lt;H73,3,0)+IF(F73=H73,1)</f>
        <v>0</v>
      </c>
      <c r="L73" s="6"/>
      <c r="M73" s="49" t="s">
        <v>67</v>
      </c>
      <c r="N73" s="6" t="s">
        <v>82</v>
      </c>
      <c r="O73" s="6"/>
      <c r="P73" s="42"/>
    </row>
    <row r="74" spans="6:15" ht="12.75"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1:13" ht="12">
      <c r="A77" s="14" t="s">
        <v>64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">
      <c r="A78" s="1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5" ht="12.75">
      <c r="A79" s="14"/>
      <c r="B79" s="4" t="s">
        <v>60</v>
      </c>
      <c r="C79" s="42"/>
      <c r="D79" s="29" t="str">
        <f>D73</f>
        <v>Oetze-Crew</v>
      </c>
      <c r="E79"/>
    </row>
    <row r="80" spans="1:4" ht="12">
      <c r="A80" s="14"/>
      <c r="B80" s="4" t="s">
        <v>61</v>
      </c>
      <c r="C80" s="42"/>
      <c r="D80" s="52" t="str">
        <f>E73</f>
        <v>UFC Hobbyliga Team</v>
      </c>
    </row>
    <row r="81" spans="1:4" ht="12">
      <c r="A81" s="14"/>
      <c r="B81" s="4" t="s">
        <v>62</v>
      </c>
      <c r="C81" s="42"/>
      <c r="D81" s="29" t="str">
        <f>E69</f>
        <v>Nämbercha BWW</v>
      </c>
    </row>
    <row r="82" spans="1:4" ht="12">
      <c r="A82" s="14"/>
      <c r="B82" s="4" t="s">
        <v>63</v>
      </c>
      <c r="C82" s="42"/>
      <c r="D82" s="29" t="str">
        <f>D69</f>
        <v>UFC U19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Dipl.-Ing. (FH) Matthias Schulz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matthias.schulz</cp:lastModifiedBy>
  <cp:lastPrinted>2013-01-28T08:31:52Z</cp:lastPrinted>
  <dcterms:created xsi:type="dcterms:W3CDTF">2013-01-23T09:38:19Z</dcterms:created>
  <dcterms:modified xsi:type="dcterms:W3CDTF">2014-11-29T23:27:30Z</dcterms:modified>
  <cp:category/>
  <cp:version/>
  <cp:contentType/>
  <cp:contentStatus/>
</cp:coreProperties>
</file>