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05" windowHeight="10995" activeTab="0"/>
  </bookViews>
  <sheets>
    <sheet name="Spielplan ISC-16" sheetId="1" r:id="rId1"/>
  </sheets>
  <definedNames>
    <definedName name="HTML_CodePage" hidden="1">1252</definedName>
    <definedName name="HTML_Control" hidden="1">{"'Spielplan ISC-04'!$L$8","'Spielplan ISC-04'!$A$1:$M$172"}</definedName>
    <definedName name="HTML_Description" hidden="1">""</definedName>
    <definedName name="HTML_Email" hidden="1">""</definedName>
    <definedName name="HTML_Header" hidden="1">"Spielplan ISC-04"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Einstellungen\Administrator\Desktop\MeinHTML.htm"</definedName>
    <definedName name="HTML_Title" hidden="1">"20teams-Turnierverwaltung"</definedName>
    <definedName name="solver_opt" localSheetId="0" hidden="1">'Spielplan ISC-16'!$I$24</definedName>
  </definedNames>
  <calcPr fullCalcOnLoad="1"/>
</workbook>
</file>

<file path=xl/sharedStrings.xml><?xml version="1.0" encoding="utf-8"?>
<sst xmlns="http://schemas.openxmlformats.org/spreadsheetml/2006/main" count="340" uniqueCount="95">
  <si>
    <t xml:space="preserve">Name des Turniers:   </t>
  </si>
  <si>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</si>
  <si>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</si>
  <si>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</si>
  <si>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</si>
  <si>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</si>
  <si>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</si>
  <si>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</si>
  <si>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</si>
  <si>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</si>
  <si>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</si>
  <si>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</si>
  <si>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</si>
  <si>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</si>
  <si>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</si>
  <si>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</si>
  <si>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Halbfinalpaarung Gruppe I:</t>
  </si>
  <si>
    <t>Halbfinalpaarung Gruppe II:</t>
  </si>
  <si>
    <t>Finale:</t>
  </si>
  <si>
    <t>Ende:</t>
  </si>
  <si>
    <t>Viertelfinale:</t>
  </si>
  <si>
    <t>Zeit bisher:</t>
  </si>
  <si>
    <t>Spiel um 3.Platz:</t>
  </si>
  <si>
    <t>Sonstiges:</t>
  </si>
  <si>
    <t>Pokalverleihung: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</si>
  <si>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</si>
  <si>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</si>
  <si>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</si>
  <si>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</si>
  <si>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</si>
  <si>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</si>
  <si>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</si>
  <si>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</si>
  <si>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</si>
  <si>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Spielzeit:</t>
  </si>
  <si>
    <t>Gesamt:</t>
  </si>
  <si>
    <t>Vorrundengruppen 3 + 4:</t>
  </si>
  <si>
    <t>Vorrundengruppen 1 + 2:</t>
  </si>
  <si>
    <t>Gruppe 1:</t>
  </si>
  <si>
    <t>Gruppe 2:</t>
  </si>
  <si>
    <t>Tabelle Gruppe 1:</t>
  </si>
  <si>
    <t>Tabelle Gruppe 2:</t>
  </si>
  <si>
    <t>Einteilung Gruppe 3 und 4:</t>
  </si>
  <si>
    <t>Einteilung Gruppe 1 und 2:</t>
  </si>
  <si>
    <t>Spiele Gruppe 1:</t>
  </si>
  <si>
    <t>Spiele Gruppe 2:</t>
  </si>
  <si>
    <t>Spiele Gruppe 3:</t>
  </si>
  <si>
    <t>Spiele Gruppe 4:</t>
  </si>
  <si>
    <t>Tabelle Gruppe 3:</t>
  </si>
  <si>
    <t>Tabelle Gruppe 4:</t>
  </si>
  <si>
    <t>Gruppe 3:</t>
  </si>
  <si>
    <t>Gruppe 4:</t>
  </si>
  <si>
    <t>Auswertung</t>
  </si>
  <si>
    <t>Weiter gekommen sind (aus 1,2,3,4)</t>
  </si>
  <si>
    <t>Turniersieger:</t>
  </si>
  <si>
    <t>Gruppe 1</t>
  </si>
  <si>
    <t>Gruppe 2</t>
  </si>
  <si>
    <t>Gruppe 3</t>
  </si>
  <si>
    <t>Gruppe 4</t>
  </si>
  <si>
    <t>Showtime</t>
  </si>
  <si>
    <t>Bolzplatz Reuth</t>
  </si>
  <si>
    <t>GAD Kicker</t>
  </si>
  <si>
    <t>Sieger Spiel 33:</t>
  </si>
  <si>
    <t>Sieger Spiel 35:</t>
  </si>
  <si>
    <t>Sieger Spiel 36:</t>
  </si>
  <si>
    <t>Verlierer Spiel 37:</t>
  </si>
  <si>
    <t>Verlierer Spiel 38:</t>
  </si>
  <si>
    <t>Sieger Spiel 37:</t>
  </si>
  <si>
    <t>Sieger Spiel 38:</t>
  </si>
  <si>
    <t>Sieger Spiel 34:</t>
  </si>
  <si>
    <t>Sonntag, 24.01.2016</t>
  </si>
  <si>
    <t>Real Maßkantje</t>
  </si>
  <si>
    <t>SC Nankatsu</t>
  </si>
  <si>
    <t>Streetkicker's Franken</t>
  </si>
  <si>
    <t>Freystädter Gutmanns</t>
  </si>
  <si>
    <t>Balkan Mix</t>
  </si>
  <si>
    <t>UFC Ellingen HL-Team</t>
  </si>
  <si>
    <t>UFC Ellingen U19</t>
  </si>
  <si>
    <t>DJK Fiegenstall</t>
  </si>
  <si>
    <t>EC Weidenbach</t>
  </si>
  <si>
    <t>UFC Ellingen U17</t>
  </si>
  <si>
    <t>Fight-Factory</t>
  </si>
  <si>
    <t>El Arenal</t>
  </si>
  <si>
    <t>DJK Dotsch</t>
  </si>
  <si>
    <t>Oetzecrew</t>
  </si>
  <si>
    <t>Suaheli Brothers</t>
  </si>
  <si>
    <t>SMV-Dampflockomotiven</t>
  </si>
  <si>
    <t>Indoor Soccer Cup 2016 - ISC 16</t>
  </si>
  <si>
    <t>GAD</t>
  </si>
  <si>
    <t>Suaheli</t>
  </si>
  <si>
    <t>Oetze</t>
  </si>
  <si>
    <t>Oetze Crew</t>
  </si>
  <si>
    <t>Torpedo Grashopper</t>
  </si>
  <si>
    <t>Ermittlung direkter Vergleich</t>
  </si>
  <si>
    <t>9:10 n.E.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</si>
</sst>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2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"/>
    </xf>
    <xf numFmtId="178" fontId="7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175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Alignment="1">
      <alignment/>
    </xf>
    <xf numFmtId="0" fontId="1" fillId="0" borderId="0" xfId="0" applyFont="1" applyAlignment="1">
      <alignment horizontal="lef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69"/>
  <sheetViews>
    <sheetView tabSelected="1" zoomScalePageLayoutView="0" workbookViewId="0" topLeftCell="A1">
      <selection activeCell="N16" sqref="N16"/>
    </sheetView>
  </sheetViews>
  <sheetFormatPr defaultColWidth="11.421875" defaultRowHeight="12.75"/>
  <cols>
    <col min="1" max="1" width="4.00390625" style="2" customWidth="1"/>
    <col min="2" max="2" width="11.421875" style="2" customWidth="1"/>
    <col min="3" max="3" width="12.7109375" style="2" customWidth="1"/>
    <col min="4" max="4" width="28.421875" style="2" customWidth="1"/>
    <col min="5" max="5" width="30.28125" style="2" customWidth="1"/>
    <col min="6" max="6" width="4.8515625" style="2" customWidth="1"/>
    <col min="7" max="7" width="2.00390625" style="2" customWidth="1"/>
    <col min="8" max="9" width="4.8515625" style="2" customWidth="1"/>
    <col min="10" max="10" width="2.00390625" style="2" customWidth="1"/>
    <col min="11" max="11" width="4.8515625" style="2" customWidth="1"/>
    <col min="12" max="13" width="13.7109375" style="2" customWidth="1"/>
    <col min="14" max="14" width="11.421875" style="2" customWidth="1"/>
    <col min="15" max="15" width="3.57421875" style="2" customWidth="1"/>
    <col min="16" max="16384" width="11.421875" style="2" customWidth="1"/>
  </cols>
  <sheetData>
    <row r="1" spans="1:12" ht="12.75">
      <c r="A1" s="1" t="s">
        <v>0</v>
      </c>
      <c r="B1" s="1"/>
      <c r="C1" s="1"/>
      <c r="D1" s="16" t="s">
        <v>87</v>
      </c>
      <c r="E1" s="17"/>
      <c r="H1" s="50" t="s">
        <v>70</v>
      </c>
      <c r="L1" s="3"/>
    </row>
    <row r="2" spans="1:12" ht="12.75">
      <c r="A2" s="1"/>
      <c r="B2" s="1"/>
      <c r="C2" s="1"/>
      <c r="D2" s="12"/>
      <c r="E2" s="12"/>
      <c r="L2" s="3"/>
    </row>
    <row r="3" spans="1:157" ht="20.25">
      <c r="A3" s="16"/>
      <c r="B3" s="21" t="s">
        <v>37</v>
      </c>
      <c r="C3" s="22"/>
      <c r="D3" s="22"/>
      <c r="E3" s="22"/>
      <c r="F3" s="22"/>
      <c r="G3" s="22"/>
      <c r="H3" s="22"/>
      <c r="I3" s="22"/>
      <c r="J3" s="22"/>
      <c r="K3" s="17"/>
      <c r="L3" s="14"/>
      <c r="M3" s="1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</row>
    <row r="4" spans="12:157" ht="12.75">
      <c r="L4" s="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</row>
    <row r="5" spans="2:12" ht="12.75">
      <c r="B5" s="2" t="s">
        <v>1</v>
      </c>
      <c r="C5" s="18">
        <v>0.3333333333333333</v>
      </c>
      <c r="D5" s="2" t="s">
        <v>2</v>
      </c>
      <c r="L5" s="3"/>
    </row>
    <row r="6" spans="2:12" ht="12.75">
      <c r="B6" s="2" t="s">
        <v>32</v>
      </c>
      <c r="C6" s="18">
        <v>0.010416666666666666</v>
      </c>
      <c r="D6" s="2" t="s">
        <v>3</v>
      </c>
      <c r="L6" s="3"/>
    </row>
    <row r="7" spans="2:12" ht="12" customHeight="1">
      <c r="B7" s="2" t="s">
        <v>31</v>
      </c>
      <c r="C7" s="18">
        <v>0.006944444444444444</v>
      </c>
      <c r="D7" s="2" t="s">
        <v>3</v>
      </c>
      <c r="L7" s="3"/>
    </row>
    <row r="8" spans="1:12" ht="12.75">
      <c r="A8" s="2"/>
      <c r="B8" s="2" t="s">
        <v>33</v>
      </c>
      <c r="C8" s="18">
        <v>0.001388888888888889</v>
      </c>
      <c r="D8" s="2" t="s">
        <v>4</v>
      </c>
      <c r="L8" s="3"/>
    </row>
    <row r="9" ht="12.75">
      <c r="L9" s="3"/>
    </row>
    <row r="10" spans="2:12" ht="12.75">
      <c r="B10" s="2" t="s">
        <v>35</v>
      </c>
      <c r="C10" s="9">
        <f>C7+C8</f>
        <v>0.008333333333333333</v>
      </c>
      <c r="D10" s="2" t="s">
        <v>3</v>
      </c>
      <c r="L10" s="3"/>
    </row>
    <row r="11" spans="1:134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1:134" s="5" customFormat="1" ht="12.75">
      <c r="A12" s="19" t="s">
        <v>43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3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</row>
    <row r="13" spans="1:134" s="5" customFormat="1" ht="12.75" customHeight="1">
      <c r="A13" s="20"/>
      <c r="B13" s="29" t="s">
        <v>38</v>
      </c>
      <c r="C13" s="30"/>
      <c r="D13" s="30"/>
      <c r="E13" s="31" t="s">
        <v>39</v>
      </c>
      <c r="F13" s="32"/>
      <c r="G13" s="32"/>
      <c r="H13" s="32"/>
      <c r="I13" s="32"/>
      <c r="J13" s="32"/>
      <c r="K13" s="32"/>
      <c r="L13" s="3"/>
      <c r="M13" s="3"/>
      <c r="N13" s="3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</row>
    <row r="14" spans="1:15" ht="12.75">
      <c r="A14" s="20"/>
      <c r="B14" s="50" t="s">
        <v>61</v>
      </c>
      <c r="C14" s="33"/>
      <c r="D14" s="33"/>
      <c r="E14" s="50" t="s">
        <v>83</v>
      </c>
      <c r="F14" s="33"/>
      <c r="G14" s="33"/>
      <c r="H14" s="33"/>
      <c r="I14" s="33"/>
      <c r="J14" s="33"/>
      <c r="K14" s="33"/>
      <c r="L14" s="3"/>
      <c r="M14" s="3"/>
      <c r="N14" s="3"/>
      <c r="O14" s="3"/>
    </row>
    <row r="15" spans="1:134" ht="12.75">
      <c r="A15" s="20"/>
      <c r="B15" s="50" t="s">
        <v>79</v>
      </c>
      <c r="C15" s="33"/>
      <c r="D15" s="33"/>
      <c r="E15" s="50" t="s">
        <v>80</v>
      </c>
      <c r="F15" s="33"/>
      <c r="G15" s="33"/>
      <c r="H15" s="33"/>
      <c r="I15" s="33"/>
      <c r="J15" s="33"/>
      <c r="K15" s="33"/>
      <c r="L15" s="3"/>
      <c r="M15" s="3"/>
      <c r="N15" s="4"/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</row>
    <row r="16" spans="1:134" ht="12.75">
      <c r="A16" s="20"/>
      <c r="B16" s="50" t="s">
        <v>81</v>
      </c>
      <c r="C16" s="33"/>
      <c r="D16" s="33"/>
      <c r="E16" s="50" t="s">
        <v>86</v>
      </c>
      <c r="F16" s="33"/>
      <c r="G16" s="33"/>
      <c r="H16" s="33"/>
      <c r="I16" s="33"/>
      <c r="J16" s="33"/>
      <c r="K16" s="33"/>
      <c r="L16" s="3"/>
      <c r="M16" s="3"/>
      <c r="N16" s="4"/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5" ht="12.75">
      <c r="A17" s="20"/>
      <c r="B17" s="50" t="s">
        <v>84</v>
      </c>
      <c r="C17" s="33"/>
      <c r="D17" s="33"/>
      <c r="E17" s="50" t="s">
        <v>82</v>
      </c>
      <c r="F17" s="33"/>
      <c r="G17" s="33"/>
      <c r="H17" s="33"/>
      <c r="I17" s="33"/>
      <c r="J17" s="33"/>
      <c r="K17" s="33"/>
      <c r="L17" s="3"/>
      <c r="M17" s="3"/>
      <c r="N17" s="3"/>
      <c r="O17" s="3"/>
    </row>
    <row r="18" spans="1:15" ht="12.75">
      <c r="A18" s="20"/>
      <c r="B18" s="50" t="s">
        <v>85</v>
      </c>
      <c r="C18" s="33"/>
      <c r="D18" s="33"/>
      <c r="E18" s="50" t="s">
        <v>92</v>
      </c>
      <c r="F18" s="33"/>
      <c r="G18" s="33"/>
      <c r="H18" s="33"/>
      <c r="I18" s="33"/>
      <c r="J18" s="33"/>
      <c r="K18" s="33"/>
      <c r="L18" s="3"/>
      <c r="M18" s="3"/>
      <c r="N18" s="3"/>
      <c r="O18" s="3"/>
    </row>
    <row r="19" spans="12:15" ht="12.75">
      <c r="L19" s="3"/>
      <c r="N19" s="3"/>
      <c r="O19" s="3"/>
    </row>
    <row r="20" spans="1:15" ht="12.75">
      <c r="A20" s="19" t="s">
        <v>44</v>
      </c>
      <c r="B20" s="28"/>
      <c r="C20" s="28"/>
      <c r="D20" s="19"/>
      <c r="E20" s="19"/>
      <c r="F20" s="19"/>
      <c r="G20" s="19"/>
      <c r="H20" s="19"/>
      <c r="I20" s="19"/>
      <c r="J20" s="19"/>
      <c r="K20" s="19"/>
      <c r="L20"/>
      <c r="M20"/>
      <c r="N20" s="3"/>
      <c r="O20" s="3"/>
    </row>
    <row r="21" spans="1:13" ht="12.75">
      <c r="A21" s="19"/>
      <c r="B21" s="25" t="s">
        <v>5</v>
      </c>
      <c r="C21" s="25" t="s">
        <v>6</v>
      </c>
      <c r="D21" s="25" t="s">
        <v>7</v>
      </c>
      <c r="E21" s="25" t="s">
        <v>8</v>
      </c>
      <c r="F21" s="26" t="s">
        <v>9</v>
      </c>
      <c r="G21" s="26"/>
      <c r="H21" s="26"/>
      <c r="I21" s="26" t="s">
        <v>10</v>
      </c>
      <c r="J21" s="26"/>
      <c r="K21" s="26"/>
      <c r="L21"/>
      <c r="M21"/>
    </row>
    <row r="22" spans="1:13" ht="12.75">
      <c r="A22" s="19">
        <v>1</v>
      </c>
      <c r="B22" s="6">
        <f>C5+C6</f>
        <v>0.34375</v>
      </c>
      <c r="C22" s="6">
        <f>$B$22+$C$7</f>
        <v>0.3506944444444444</v>
      </c>
      <c r="D22" s="51" t="str">
        <f>B15</f>
        <v>EC Weidenbach</v>
      </c>
      <c r="E22" s="51" t="str">
        <f>B14</f>
        <v>GAD Kicker</v>
      </c>
      <c r="F22" s="23">
        <v>4</v>
      </c>
      <c r="G22" s="7" t="s">
        <v>11</v>
      </c>
      <c r="H22" s="23">
        <v>5</v>
      </c>
      <c r="I22" s="58">
        <f aca="true" t="shared" si="0" ref="I22:I31">IF(F22&gt;H22,3,0)+IF(F22=H22,1)</f>
        <v>0</v>
      </c>
      <c r="J22" s="58" t="s">
        <v>11</v>
      </c>
      <c r="K22" s="58">
        <f aca="true" t="shared" si="1" ref="K22:K31">IF(H22&gt;F22,3,0)+IF(H22=F22,1)</f>
        <v>3</v>
      </c>
      <c r="L22"/>
      <c r="M22"/>
    </row>
    <row r="23" spans="1:13" ht="12.75">
      <c r="A23" s="19">
        <v>3</v>
      </c>
      <c r="B23" s="6">
        <f>C35+$C$8</f>
        <v>0.3604166666666666</v>
      </c>
      <c r="C23" s="6">
        <f>$B$23+$C$7</f>
        <v>0.367361111111111</v>
      </c>
      <c r="D23" s="51" t="str">
        <f>B16</f>
        <v>Fight-Factory</v>
      </c>
      <c r="E23" s="51" t="str">
        <f>B17</f>
        <v>Oetzecrew</v>
      </c>
      <c r="F23" s="23">
        <v>0</v>
      </c>
      <c r="G23" s="7" t="s">
        <v>11</v>
      </c>
      <c r="H23" s="23">
        <v>2</v>
      </c>
      <c r="I23" s="58">
        <f t="shared" si="0"/>
        <v>0</v>
      </c>
      <c r="J23" s="58" t="s">
        <v>11</v>
      </c>
      <c r="K23" s="58">
        <f t="shared" si="1"/>
        <v>3</v>
      </c>
      <c r="L23"/>
      <c r="M23"/>
    </row>
    <row r="24" spans="1:13" ht="12.75">
      <c r="A24" s="19">
        <v>5</v>
      </c>
      <c r="B24" s="6">
        <f aca="true" t="shared" si="2" ref="B24:B31">C36+$C$8</f>
        <v>0.3770833333333332</v>
      </c>
      <c r="C24" s="6">
        <f>$B$24+$C$7</f>
        <v>0.38402777777777763</v>
      </c>
      <c r="D24" s="51" t="str">
        <f>B$18</f>
        <v>Suaheli Brothers</v>
      </c>
      <c r="E24" s="51" t="str">
        <f>B$15</f>
        <v>EC Weidenbach</v>
      </c>
      <c r="F24" s="23">
        <v>4</v>
      </c>
      <c r="G24" s="7" t="s">
        <v>11</v>
      </c>
      <c r="H24" s="23">
        <v>1</v>
      </c>
      <c r="I24" s="58">
        <f t="shared" si="0"/>
        <v>3</v>
      </c>
      <c r="J24" s="58" t="s">
        <v>11</v>
      </c>
      <c r="K24" s="58">
        <f t="shared" si="1"/>
        <v>0</v>
      </c>
      <c r="L24"/>
      <c r="M24"/>
    </row>
    <row r="25" spans="1:13" ht="12.75">
      <c r="A25" s="19">
        <v>7</v>
      </c>
      <c r="B25" s="6">
        <f t="shared" si="2"/>
        <v>0.3937499999999998</v>
      </c>
      <c r="C25" s="6">
        <f>$B$25+$C$7</f>
        <v>0.40069444444444424</v>
      </c>
      <c r="D25" s="51" t="str">
        <f>B$14</f>
        <v>GAD Kicker</v>
      </c>
      <c r="E25" s="51" t="str">
        <f>B$16</f>
        <v>Fight-Factory</v>
      </c>
      <c r="F25" s="23">
        <v>6</v>
      </c>
      <c r="G25" s="7" t="s">
        <v>11</v>
      </c>
      <c r="H25" s="23">
        <v>1</v>
      </c>
      <c r="I25" s="58">
        <f t="shared" si="0"/>
        <v>3</v>
      </c>
      <c r="J25" s="58" t="s">
        <v>11</v>
      </c>
      <c r="K25" s="58">
        <f t="shared" si="1"/>
        <v>0</v>
      </c>
      <c r="L25"/>
      <c r="M25"/>
    </row>
    <row r="26" spans="1:13" ht="12.75">
      <c r="A26" s="19">
        <v>9</v>
      </c>
      <c r="B26" s="6">
        <f t="shared" si="2"/>
        <v>0.41041666666666643</v>
      </c>
      <c r="C26" s="6">
        <f>$B$26+$C$7</f>
        <v>0.41736111111111085</v>
      </c>
      <c r="D26" s="51" t="str">
        <f>B$17</f>
        <v>Oetzecrew</v>
      </c>
      <c r="E26" s="51" t="str">
        <f>B$18</f>
        <v>Suaheli Brothers</v>
      </c>
      <c r="F26" s="23">
        <v>3</v>
      </c>
      <c r="G26" s="7" t="s">
        <v>11</v>
      </c>
      <c r="H26" s="23">
        <v>4</v>
      </c>
      <c r="I26" s="58">
        <f t="shared" si="0"/>
        <v>0</v>
      </c>
      <c r="J26" s="58" t="s">
        <v>11</v>
      </c>
      <c r="K26" s="58">
        <f t="shared" si="1"/>
        <v>3</v>
      </c>
      <c r="L26"/>
      <c r="M26"/>
    </row>
    <row r="27" spans="1:13" ht="12.75">
      <c r="A27" s="19">
        <v>11</v>
      </c>
      <c r="B27" s="6">
        <f t="shared" si="2"/>
        <v>0.42708333333333304</v>
      </c>
      <c r="C27" s="6">
        <f>$B$27+$C$7</f>
        <v>0.43402777777777746</v>
      </c>
      <c r="D27" s="51" t="str">
        <f>B$16</f>
        <v>Fight-Factory</v>
      </c>
      <c r="E27" s="51" t="str">
        <f>B$15</f>
        <v>EC Weidenbach</v>
      </c>
      <c r="F27" s="23">
        <v>4</v>
      </c>
      <c r="G27" s="7" t="s">
        <v>11</v>
      </c>
      <c r="H27" s="23">
        <v>2</v>
      </c>
      <c r="I27" s="58">
        <f t="shared" si="0"/>
        <v>3</v>
      </c>
      <c r="J27" s="58" t="s">
        <v>11</v>
      </c>
      <c r="K27" s="58">
        <f t="shared" si="1"/>
        <v>0</v>
      </c>
      <c r="L27"/>
      <c r="M27"/>
    </row>
    <row r="28" spans="1:13" ht="12.75">
      <c r="A28" s="19">
        <v>13</v>
      </c>
      <c r="B28" s="6">
        <f t="shared" si="2"/>
        <v>0.44374999999999964</v>
      </c>
      <c r="C28" s="6">
        <f>$B$28+$C$7</f>
        <v>0.45069444444444406</v>
      </c>
      <c r="D28" s="51" t="str">
        <f>B$17</f>
        <v>Oetzecrew</v>
      </c>
      <c r="E28" s="51" t="str">
        <f>B$14</f>
        <v>GAD Kicker</v>
      </c>
      <c r="F28" s="23">
        <v>4</v>
      </c>
      <c r="G28" s="7" t="s">
        <v>11</v>
      </c>
      <c r="H28" s="23">
        <v>3</v>
      </c>
      <c r="I28" s="58">
        <f t="shared" si="0"/>
        <v>3</v>
      </c>
      <c r="J28" s="58" t="s">
        <v>11</v>
      </c>
      <c r="K28" s="58">
        <f t="shared" si="1"/>
        <v>0</v>
      </c>
      <c r="L28"/>
      <c r="M28"/>
    </row>
    <row r="29" spans="1:13" ht="12.75">
      <c r="A29" s="19">
        <v>15</v>
      </c>
      <c r="B29" s="6">
        <f t="shared" si="2"/>
        <v>0.46041666666666625</v>
      </c>
      <c r="C29" s="6">
        <f>$B$29+$C$7</f>
        <v>0.46736111111111067</v>
      </c>
      <c r="D29" s="51" t="str">
        <f>B$18</f>
        <v>Suaheli Brothers</v>
      </c>
      <c r="E29" s="51" t="str">
        <f>B$16</f>
        <v>Fight-Factory</v>
      </c>
      <c r="F29" s="23">
        <v>1</v>
      </c>
      <c r="G29" s="7" t="s">
        <v>11</v>
      </c>
      <c r="H29" s="23">
        <v>4</v>
      </c>
      <c r="I29" s="58">
        <f t="shared" si="0"/>
        <v>0</v>
      </c>
      <c r="J29" s="58" t="s">
        <v>11</v>
      </c>
      <c r="K29" s="58">
        <f t="shared" si="1"/>
        <v>3</v>
      </c>
      <c r="L29"/>
      <c r="M29"/>
    </row>
    <row r="30" spans="1:13" ht="12.75">
      <c r="A30" s="19">
        <v>17</v>
      </c>
      <c r="B30" s="6">
        <f t="shared" si="2"/>
        <v>0.47708333333333286</v>
      </c>
      <c r="C30" s="6">
        <f>$B$30+$C$7</f>
        <v>0.4840277777777773</v>
      </c>
      <c r="D30" s="51" t="str">
        <f>B$15</f>
        <v>EC Weidenbach</v>
      </c>
      <c r="E30" s="51" t="str">
        <f>B$17</f>
        <v>Oetzecrew</v>
      </c>
      <c r="F30" s="23">
        <v>3</v>
      </c>
      <c r="G30" s="7" t="s">
        <v>11</v>
      </c>
      <c r="H30" s="23">
        <v>3</v>
      </c>
      <c r="I30" s="58">
        <f t="shared" si="0"/>
        <v>1</v>
      </c>
      <c r="J30" s="58" t="s">
        <v>11</v>
      </c>
      <c r="K30" s="58">
        <f t="shared" si="1"/>
        <v>1</v>
      </c>
      <c r="L30"/>
      <c r="M30"/>
    </row>
    <row r="31" spans="1:13" ht="12.75">
      <c r="A31" s="19">
        <v>19</v>
      </c>
      <c r="B31" s="6">
        <f t="shared" si="2"/>
        <v>0.49374999999999947</v>
      </c>
      <c r="C31" s="6">
        <f>$B$31+$C$7</f>
        <v>0.5006944444444439</v>
      </c>
      <c r="D31" s="51" t="str">
        <f>B$14</f>
        <v>GAD Kicker</v>
      </c>
      <c r="E31" s="51" t="str">
        <f>B$18</f>
        <v>Suaheli Brothers</v>
      </c>
      <c r="F31" s="23">
        <v>0</v>
      </c>
      <c r="G31" s="7" t="s">
        <v>11</v>
      </c>
      <c r="H31" s="23">
        <v>0</v>
      </c>
      <c r="I31" s="58">
        <f t="shared" si="0"/>
        <v>1</v>
      </c>
      <c r="J31" s="58" t="s">
        <v>11</v>
      </c>
      <c r="K31" s="58">
        <f t="shared" si="1"/>
        <v>1</v>
      </c>
      <c r="L31"/>
      <c r="M31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/>
      <c r="M32"/>
    </row>
    <row r="33" spans="1:13" ht="12.75">
      <c r="A33" s="35" t="s">
        <v>45</v>
      </c>
      <c r="B33" s="34"/>
      <c r="C33" s="34"/>
      <c r="D33" s="27"/>
      <c r="E33" s="27"/>
      <c r="F33" s="27"/>
      <c r="G33" s="27"/>
      <c r="H33" s="27"/>
      <c r="I33" s="20"/>
      <c r="J33" s="20"/>
      <c r="K33" s="20"/>
      <c r="L33"/>
      <c r="M33"/>
    </row>
    <row r="34" spans="1:13" ht="12" customHeight="1">
      <c r="A34" s="20"/>
      <c r="B34" s="25" t="s">
        <v>5</v>
      </c>
      <c r="C34" s="25" t="s">
        <v>6</v>
      </c>
      <c r="D34" s="25" t="s">
        <v>7</v>
      </c>
      <c r="E34" s="25" t="s">
        <v>8</v>
      </c>
      <c r="F34" s="26" t="s">
        <v>9</v>
      </c>
      <c r="G34" s="26"/>
      <c r="H34" s="26"/>
      <c r="I34" s="26" t="s">
        <v>10</v>
      </c>
      <c r="J34" s="26"/>
      <c r="K34" s="26"/>
      <c r="L34"/>
      <c r="M34"/>
    </row>
    <row r="35" spans="1:13" ht="12.75">
      <c r="A35" s="19">
        <v>2</v>
      </c>
      <c r="B35" s="6">
        <f>C22+$C$8</f>
        <v>0.3520833333333333</v>
      </c>
      <c r="C35" s="6">
        <f>B35+$C$7</f>
        <v>0.3590277777777777</v>
      </c>
      <c r="D35" s="51" t="str">
        <f>E$14</f>
        <v>DJK Dotsch</v>
      </c>
      <c r="E35" s="51" t="str">
        <f>E$15</f>
        <v>UFC Ellingen U17</v>
      </c>
      <c r="F35" s="23">
        <v>2</v>
      </c>
      <c r="G35" s="7" t="s">
        <v>11</v>
      </c>
      <c r="H35" s="23">
        <v>3</v>
      </c>
      <c r="I35" s="56">
        <f aca="true" t="shared" si="3" ref="I35:I44">IF(F35&gt;H35,3,0)+IF(F35=H35,1)</f>
        <v>0</v>
      </c>
      <c r="J35" s="57" t="s">
        <v>11</v>
      </c>
      <c r="K35" s="57">
        <f aca="true" t="shared" si="4" ref="K35:K44">IF(H35&gt;F35,3,0)+IF(F35=H35,1)</f>
        <v>3</v>
      </c>
      <c r="L35"/>
      <c r="M35"/>
    </row>
    <row r="36" spans="1:13" ht="12.75">
      <c r="A36" s="19">
        <v>4</v>
      </c>
      <c r="B36" s="6">
        <f>C23+$C$8</f>
        <v>0.3687499999999999</v>
      </c>
      <c r="C36" s="6">
        <f aca="true" t="shared" si="5" ref="C36:C44">B36+$C$7</f>
        <v>0.37569444444444433</v>
      </c>
      <c r="D36" s="51" t="str">
        <f>E$16</f>
        <v>SMV-Dampflockomotiven</v>
      </c>
      <c r="E36" s="51" t="str">
        <f>$E$17</f>
        <v>El Arenal</v>
      </c>
      <c r="F36" s="23">
        <v>1</v>
      </c>
      <c r="G36" s="7" t="s">
        <v>11</v>
      </c>
      <c r="H36" s="23">
        <v>3</v>
      </c>
      <c r="I36" s="57">
        <f t="shared" si="3"/>
        <v>0</v>
      </c>
      <c r="J36" s="57" t="s">
        <v>11</v>
      </c>
      <c r="K36" s="56">
        <f t="shared" si="4"/>
        <v>3</v>
      </c>
      <c r="L36"/>
      <c r="M36"/>
    </row>
    <row r="37" spans="1:13" ht="12.75">
      <c r="A37" s="19">
        <v>6</v>
      </c>
      <c r="B37" s="6">
        <f aca="true" t="shared" si="6" ref="B37:B44">C24+$C$8</f>
        <v>0.3854166666666665</v>
      </c>
      <c r="C37" s="6">
        <f t="shared" si="5"/>
        <v>0.39236111111111094</v>
      </c>
      <c r="D37" s="51" t="str">
        <f>E18</f>
        <v>Torpedo Grashopper</v>
      </c>
      <c r="E37" s="51" t="str">
        <f>E15</f>
        <v>UFC Ellingen U17</v>
      </c>
      <c r="F37" s="23">
        <v>4</v>
      </c>
      <c r="G37" s="7" t="s">
        <v>11</v>
      </c>
      <c r="H37" s="23">
        <v>2</v>
      </c>
      <c r="I37" s="56">
        <f t="shared" si="3"/>
        <v>3</v>
      </c>
      <c r="J37" s="57" t="s">
        <v>11</v>
      </c>
      <c r="K37" s="56">
        <f t="shared" si="4"/>
        <v>0</v>
      </c>
      <c r="L37"/>
      <c r="M37"/>
    </row>
    <row r="38" spans="1:13" ht="12.75">
      <c r="A38" s="19">
        <v>8</v>
      </c>
      <c r="B38" s="6">
        <f t="shared" si="6"/>
        <v>0.4020833333333331</v>
      </c>
      <c r="C38" s="6">
        <f t="shared" si="5"/>
        <v>0.40902777777777755</v>
      </c>
      <c r="D38" s="51" t="str">
        <f>E16</f>
        <v>SMV-Dampflockomotiven</v>
      </c>
      <c r="E38" s="51" t="str">
        <f>E14</f>
        <v>DJK Dotsch</v>
      </c>
      <c r="F38" s="23">
        <v>3</v>
      </c>
      <c r="G38" s="7" t="s">
        <v>11</v>
      </c>
      <c r="H38" s="23">
        <v>4</v>
      </c>
      <c r="I38" s="57">
        <f t="shared" si="3"/>
        <v>0</v>
      </c>
      <c r="J38" s="57" t="s">
        <v>11</v>
      </c>
      <c r="K38" s="56">
        <f t="shared" si="4"/>
        <v>3</v>
      </c>
      <c r="L38"/>
      <c r="M38"/>
    </row>
    <row r="39" spans="1:13" ht="12.75">
      <c r="A39" s="19">
        <v>10</v>
      </c>
      <c r="B39" s="6">
        <f t="shared" si="6"/>
        <v>0.41874999999999973</v>
      </c>
      <c r="C39" s="6">
        <f t="shared" si="5"/>
        <v>0.42569444444444415</v>
      </c>
      <c r="D39" s="51" t="str">
        <f>E17</f>
        <v>El Arenal</v>
      </c>
      <c r="E39" s="51" t="str">
        <f>E18</f>
        <v>Torpedo Grashopper</v>
      </c>
      <c r="F39" s="23">
        <v>2</v>
      </c>
      <c r="G39" s="7" t="s">
        <v>11</v>
      </c>
      <c r="H39" s="23">
        <v>2</v>
      </c>
      <c r="I39" s="57">
        <f t="shared" si="3"/>
        <v>1</v>
      </c>
      <c r="J39" s="57" t="s">
        <v>11</v>
      </c>
      <c r="K39" s="56">
        <f t="shared" si="4"/>
        <v>1</v>
      </c>
      <c r="L39" s="3"/>
      <c r="M39"/>
    </row>
    <row r="40" spans="1:13" ht="12.75">
      <c r="A40" s="19">
        <v>12</v>
      </c>
      <c r="B40" s="6">
        <f t="shared" si="6"/>
        <v>0.43541666666666634</v>
      </c>
      <c r="C40" s="6">
        <f t="shared" si="5"/>
        <v>0.44236111111111076</v>
      </c>
      <c r="D40" s="51" t="str">
        <f>E15</f>
        <v>UFC Ellingen U17</v>
      </c>
      <c r="E40" s="51" t="str">
        <f>E16</f>
        <v>SMV-Dampflockomotiven</v>
      </c>
      <c r="F40" s="23">
        <v>3</v>
      </c>
      <c r="G40" s="7" t="s">
        <v>11</v>
      </c>
      <c r="H40" s="23">
        <v>3</v>
      </c>
      <c r="I40" s="57">
        <f t="shared" si="3"/>
        <v>1</v>
      </c>
      <c r="J40" s="57" t="s">
        <v>11</v>
      </c>
      <c r="K40" s="56">
        <f t="shared" si="4"/>
        <v>1</v>
      </c>
      <c r="L40"/>
      <c r="M40"/>
    </row>
    <row r="41" spans="1:134" s="8" customFormat="1" ht="12.75">
      <c r="A41" s="19">
        <v>14</v>
      </c>
      <c r="B41" s="6">
        <f t="shared" si="6"/>
        <v>0.45208333333333295</v>
      </c>
      <c r="C41" s="6">
        <f t="shared" si="5"/>
        <v>0.45902777777777737</v>
      </c>
      <c r="D41" s="51" t="str">
        <f>E17</f>
        <v>El Arenal</v>
      </c>
      <c r="E41" s="51" t="str">
        <f>E14</f>
        <v>DJK Dotsch</v>
      </c>
      <c r="F41" s="23">
        <v>7</v>
      </c>
      <c r="G41" s="7" t="s">
        <v>11</v>
      </c>
      <c r="H41" s="23">
        <v>1</v>
      </c>
      <c r="I41" s="57">
        <f t="shared" si="3"/>
        <v>3</v>
      </c>
      <c r="J41" s="57" t="s">
        <v>11</v>
      </c>
      <c r="K41" s="56">
        <f t="shared" si="4"/>
        <v>0</v>
      </c>
      <c r="L41" s="3"/>
      <c r="M4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</row>
    <row r="42" spans="1:13" ht="12.75">
      <c r="A42" s="19">
        <v>16</v>
      </c>
      <c r="B42" s="6">
        <f t="shared" si="6"/>
        <v>0.46874999999999956</v>
      </c>
      <c r="C42" s="6">
        <f t="shared" si="5"/>
        <v>0.475694444444444</v>
      </c>
      <c r="D42" s="51" t="str">
        <f>E18</f>
        <v>Torpedo Grashopper</v>
      </c>
      <c r="E42" s="51" t="str">
        <f>E16</f>
        <v>SMV-Dampflockomotiven</v>
      </c>
      <c r="F42" s="23">
        <v>0</v>
      </c>
      <c r="G42" s="7" t="s">
        <v>11</v>
      </c>
      <c r="H42" s="23">
        <v>2</v>
      </c>
      <c r="I42" s="57">
        <f t="shared" si="3"/>
        <v>0</v>
      </c>
      <c r="J42" s="57" t="s">
        <v>11</v>
      </c>
      <c r="K42" s="56">
        <f t="shared" si="4"/>
        <v>3</v>
      </c>
      <c r="L42" s="3"/>
      <c r="M42"/>
    </row>
    <row r="43" spans="1:13" ht="12.75">
      <c r="A43" s="19">
        <v>18</v>
      </c>
      <c r="B43" s="6">
        <f t="shared" si="6"/>
        <v>0.48541666666666616</v>
      </c>
      <c r="C43" s="6">
        <f t="shared" si="5"/>
        <v>0.4923611111111106</v>
      </c>
      <c r="D43" s="51" t="str">
        <f>E15</f>
        <v>UFC Ellingen U17</v>
      </c>
      <c r="E43" s="51" t="str">
        <f>E17</f>
        <v>El Arenal</v>
      </c>
      <c r="F43" s="23">
        <v>0</v>
      </c>
      <c r="G43" s="7" t="s">
        <v>11</v>
      </c>
      <c r="H43" s="23">
        <v>2</v>
      </c>
      <c r="I43" s="57">
        <f t="shared" si="3"/>
        <v>0</v>
      </c>
      <c r="J43" s="57" t="s">
        <v>11</v>
      </c>
      <c r="K43" s="56">
        <f t="shared" si="4"/>
        <v>3</v>
      </c>
      <c r="L43" s="3"/>
      <c r="M43"/>
    </row>
    <row r="44" spans="1:134" ht="12.75">
      <c r="A44" s="19">
        <v>20</v>
      </c>
      <c r="B44" s="6">
        <f t="shared" si="6"/>
        <v>0.5020833333333328</v>
      </c>
      <c r="C44" s="6">
        <f t="shared" si="5"/>
        <v>0.5090277777777772</v>
      </c>
      <c r="D44" s="51" t="str">
        <f>E14</f>
        <v>DJK Dotsch</v>
      </c>
      <c r="E44" s="51" t="str">
        <f>E18</f>
        <v>Torpedo Grashopper</v>
      </c>
      <c r="F44" s="23">
        <v>2</v>
      </c>
      <c r="G44" s="7" t="s">
        <v>11</v>
      </c>
      <c r="H44" s="23">
        <v>5</v>
      </c>
      <c r="I44" s="57">
        <f t="shared" si="3"/>
        <v>0</v>
      </c>
      <c r="J44" s="57" t="s">
        <v>11</v>
      </c>
      <c r="K44" s="57">
        <f t="shared" si="4"/>
        <v>3</v>
      </c>
      <c r="L44" s="3"/>
      <c r="M4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12">
      <c r="A46" s="19" t="s">
        <v>40</v>
      </c>
      <c r="B46" s="27"/>
      <c r="C46" s="27"/>
      <c r="D46" s="20"/>
      <c r="E46" s="20"/>
      <c r="F46" s="20"/>
      <c r="G46" s="20"/>
      <c r="H46" s="20"/>
      <c r="I46" s="20"/>
      <c r="J46" s="20"/>
      <c r="K46" s="20"/>
      <c r="L46" s="20"/>
      <c r="M46" s="20"/>
      <c r="P46" s="2" t="s">
        <v>93</v>
      </c>
    </row>
    <row r="47" spans="1:13" ht="12">
      <c r="A47" s="19"/>
      <c r="B47" s="25" t="s">
        <v>25</v>
      </c>
      <c r="C47" s="25" t="s">
        <v>12</v>
      </c>
      <c r="D47" s="25" t="s">
        <v>13</v>
      </c>
      <c r="E47" s="25"/>
      <c r="F47" s="26" t="s">
        <v>14</v>
      </c>
      <c r="G47" s="26"/>
      <c r="H47" s="26"/>
      <c r="I47" s="26" t="s">
        <v>10</v>
      </c>
      <c r="J47" s="26"/>
      <c r="K47" s="26"/>
      <c r="L47" s="36" t="s">
        <v>15</v>
      </c>
      <c r="M47" s="36" t="s">
        <v>10</v>
      </c>
    </row>
    <row r="48" spans="1:19" ht="12">
      <c r="A48" s="19"/>
      <c r="B48" s="2" t="s">
        <v>28</v>
      </c>
      <c r="C48" s="37">
        <v>3</v>
      </c>
      <c r="D48" s="2" t="str">
        <f>$B$14</f>
        <v>GAD Kicker</v>
      </c>
      <c r="F48" s="7">
        <f>SUM($H$22,$F$25,$H$28,$F$31)</f>
        <v>14</v>
      </c>
      <c r="G48" s="7" t="s">
        <v>11</v>
      </c>
      <c r="H48" s="7">
        <f>SUM($F$22,$H$25,$F$28,$H$31)</f>
        <v>9</v>
      </c>
      <c r="I48" s="7">
        <f>SUM($K$22,$I$25,$K$28,$I$31)</f>
        <v>7</v>
      </c>
      <c r="J48" s="7" t="s">
        <v>11</v>
      </c>
      <c r="K48" s="7">
        <f>SUM($I$22,$K$25,$I$28,$K$31)</f>
        <v>4</v>
      </c>
      <c r="L48" s="7">
        <f>F48-H48</f>
        <v>5</v>
      </c>
      <c r="M48" s="7">
        <f>I48</f>
        <v>7</v>
      </c>
      <c r="P48" s="2" t="s">
        <v>88</v>
      </c>
      <c r="Q48" s="9">
        <v>0</v>
      </c>
      <c r="S48" s="2">
        <v>1</v>
      </c>
    </row>
    <row r="49" spans="1:17" ht="12">
      <c r="A49" s="19"/>
      <c r="B49" s="2" t="s">
        <v>29</v>
      </c>
      <c r="C49" s="37">
        <v>5</v>
      </c>
      <c r="D49" s="2" t="str">
        <f>$B$15</f>
        <v>EC Weidenbach</v>
      </c>
      <c r="F49" s="7">
        <f>SUM($F$22,$H$24,$H$27,$F$30)</f>
        <v>10</v>
      </c>
      <c r="G49" s="7" t="s">
        <v>11</v>
      </c>
      <c r="H49" s="7">
        <f>SUM($H$22,$F$24,$F$27,$H$30)</f>
        <v>16</v>
      </c>
      <c r="I49" s="7">
        <f>SUM($I$22,$K$24,$K$27,$I$30)</f>
        <v>1</v>
      </c>
      <c r="J49" s="7" t="s">
        <v>11</v>
      </c>
      <c r="K49" s="7">
        <f>SUM($K$22,$I$24,$I$27,$K$30)</f>
        <v>10</v>
      </c>
      <c r="L49" s="7">
        <f>F49-H49</f>
        <v>-6</v>
      </c>
      <c r="M49" s="7">
        <f>I49</f>
        <v>1</v>
      </c>
      <c r="Q49" s="9">
        <v>0.1277777777777778</v>
      </c>
    </row>
    <row r="50" spans="1:13" ht="12.75" customHeight="1">
      <c r="A50" s="19"/>
      <c r="B50" s="2" t="s">
        <v>26</v>
      </c>
      <c r="C50" s="37">
        <v>1</v>
      </c>
      <c r="D50" s="2" t="str">
        <f>$B$18</f>
        <v>Suaheli Brothers</v>
      </c>
      <c r="F50" s="7">
        <f>SUM($F$24,$H$26,$F$29,$H$31)</f>
        <v>9</v>
      </c>
      <c r="G50" s="7" t="s">
        <v>11</v>
      </c>
      <c r="H50" s="7">
        <f>SUM($H$24,$F$26,$H$29,$F$31)</f>
        <v>8</v>
      </c>
      <c r="I50" s="7">
        <f>SUM($I$24,$K$26,$I$29,$K$31)</f>
        <v>7</v>
      </c>
      <c r="J50" s="7" t="s">
        <v>11</v>
      </c>
      <c r="K50" s="7">
        <f>SUM($K$24,$I$26,$K$29,$I$31)</f>
        <v>4</v>
      </c>
      <c r="L50" s="7">
        <f>F50-H50</f>
        <v>1</v>
      </c>
      <c r="M50" s="7">
        <f>I50</f>
        <v>7</v>
      </c>
    </row>
    <row r="51" spans="1:19" ht="12.75" customHeight="1">
      <c r="A51" s="19"/>
      <c r="B51" s="2" t="s">
        <v>30</v>
      </c>
      <c r="C51" s="37">
        <v>2</v>
      </c>
      <c r="D51" s="2" t="str">
        <f>$B$17</f>
        <v>Oetzecrew</v>
      </c>
      <c r="F51" s="7">
        <f>SUM($H$23,$F$26,$F$28,$H$30)</f>
        <v>12</v>
      </c>
      <c r="G51" s="7" t="s">
        <v>11</v>
      </c>
      <c r="H51" s="7">
        <f>SUM($F$23,$H$26,$H$28,$F$30)</f>
        <v>10</v>
      </c>
      <c r="I51" s="7">
        <f>SUM($K$23,$I$26,$I$28,$K$30)</f>
        <v>7</v>
      </c>
      <c r="J51" s="7" t="s">
        <v>11</v>
      </c>
      <c r="K51" s="7">
        <f>SUM($I$23,$K$26,$K$28,$I$30)</f>
        <v>4</v>
      </c>
      <c r="L51" s="7">
        <f>F51-H51</f>
        <v>2</v>
      </c>
      <c r="M51" s="7">
        <f>I51</f>
        <v>7</v>
      </c>
      <c r="P51" s="2" t="s">
        <v>89</v>
      </c>
      <c r="Q51" s="9">
        <v>0</v>
      </c>
      <c r="S51" s="2">
        <v>4</v>
      </c>
    </row>
    <row r="52" spans="1:17" ht="12.75" customHeight="1">
      <c r="A52" s="19"/>
      <c r="B52" s="2" t="s">
        <v>27</v>
      </c>
      <c r="C52" s="37">
        <v>4</v>
      </c>
      <c r="D52" s="2" t="str">
        <f>$B$16</f>
        <v>Fight-Factory</v>
      </c>
      <c r="F52" s="7">
        <f>SUM($F$23,$H$25,$F$27,$H$29)</f>
        <v>9</v>
      </c>
      <c r="G52" s="7" t="s">
        <v>11</v>
      </c>
      <c r="H52" s="7">
        <f>SUM($H$23,$F$25,$H$27,$F$29)</f>
        <v>11</v>
      </c>
      <c r="I52" s="7">
        <f>SUM($I$23,$K$25,$I$27,$K$29)</f>
        <v>6</v>
      </c>
      <c r="J52" s="7" t="s">
        <v>11</v>
      </c>
      <c r="K52" s="7">
        <f>SUM($K$23,$I$25,$K$27,$I$29)</f>
        <v>6</v>
      </c>
      <c r="L52" s="7">
        <f>F52-H52</f>
        <v>-2</v>
      </c>
      <c r="M52" s="7">
        <f>I52</f>
        <v>6</v>
      </c>
      <c r="N52" s="3"/>
      <c r="Q52" s="9">
        <v>0.16874999999999998</v>
      </c>
    </row>
    <row r="53" spans="1:14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</row>
    <row r="54" spans="1:19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2" t="s">
        <v>90</v>
      </c>
      <c r="Q54" s="9">
        <v>0.1277777777777778</v>
      </c>
      <c r="S54" s="2">
        <v>3</v>
      </c>
    </row>
    <row r="55" spans="1:17" ht="12.75" customHeight="1">
      <c r="A55" s="19" t="s">
        <v>41</v>
      </c>
      <c r="B55" s="27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3"/>
      <c r="Q55" s="9">
        <v>0.16874999999999998</v>
      </c>
    </row>
    <row r="56" spans="1:14" ht="12.75" customHeight="1">
      <c r="A56" s="20"/>
      <c r="B56" s="25" t="s">
        <v>25</v>
      </c>
      <c r="C56" s="25" t="s">
        <v>12</v>
      </c>
      <c r="D56" s="25" t="s">
        <v>13</v>
      </c>
      <c r="E56" s="25"/>
      <c r="F56" s="26" t="s">
        <v>14</v>
      </c>
      <c r="G56" s="26"/>
      <c r="H56" s="26"/>
      <c r="I56" s="26" t="s">
        <v>10</v>
      </c>
      <c r="J56" s="26"/>
      <c r="K56" s="26"/>
      <c r="L56" s="36" t="s">
        <v>15</v>
      </c>
      <c r="M56" s="36" t="s">
        <v>10</v>
      </c>
      <c r="N56" s="3"/>
    </row>
    <row r="57" spans="1:14" ht="12.75" customHeight="1">
      <c r="A57" s="20"/>
      <c r="B57" s="2" t="s">
        <v>29</v>
      </c>
      <c r="C57" s="37">
        <v>4</v>
      </c>
      <c r="D57" s="2" t="str">
        <f>$E$15</f>
        <v>UFC Ellingen U17</v>
      </c>
      <c r="F57" s="7">
        <f>SUM($H$35,$H$37,$F$40,$F$43)</f>
        <v>8</v>
      </c>
      <c r="G57" s="7" t="s">
        <v>11</v>
      </c>
      <c r="H57" s="7">
        <f>SUM($F$35,$F$37,$H$40,$H$43)</f>
        <v>11</v>
      </c>
      <c r="I57" s="7">
        <f>SUM($K$35,$K$37,$I$40,$I$43)</f>
        <v>4</v>
      </c>
      <c r="J57" s="7" t="s">
        <v>11</v>
      </c>
      <c r="K57" s="7">
        <f>SUM($I$35,$I$37,$K$40,$K$43)</f>
        <v>7</v>
      </c>
      <c r="L57" s="7">
        <f>F57-H57</f>
        <v>-3</v>
      </c>
      <c r="M57" s="7">
        <f>I57</f>
        <v>4</v>
      </c>
      <c r="N57" s="3"/>
    </row>
    <row r="58" spans="1:14" ht="12.75" customHeight="1">
      <c r="A58" s="20"/>
      <c r="B58" s="2" t="s">
        <v>30</v>
      </c>
      <c r="C58" s="37">
        <v>1</v>
      </c>
      <c r="D58" s="2" t="str">
        <f>$E$17</f>
        <v>El Arenal</v>
      </c>
      <c r="F58" s="7">
        <f>SUM($H$36,$F$39,$F$41,$H$43)</f>
        <v>14</v>
      </c>
      <c r="G58" s="7" t="s">
        <v>11</v>
      </c>
      <c r="H58" s="7">
        <f>SUM($F$36,$H$39,$H$41,$F$43)</f>
        <v>4</v>
      </c>
      <c r="I58" s="7">
        <f>SUM($K$36,$I$39,$I$41,$K$43)</f>
        <v>10</v>
      </c>
      <c r="J58" s="7" t="s">
        <v>11</v>
      </c>
      <c r="K58" s="7">
        <f>SUM($I$36,$K$39,$K$41,$I$43)</f>
        <v>1</v>
      </c>
      <c r="L58" s="7">
        <f>F58-H58</f>
        <v>10</v>
      </c>
      <c r="M58" s="7">
        <f>I58</f>
        <v>10</v>
      </c>
      <c r="N58" s="3"/>
    </row>
    <row r="59" spans="1:14" ht="12.75" customHeight="1">
      <c r="A59" s="20"/>
      <c r="B59" s="2" t="s">
        <v>26</v>
      </c>
      <c r="C59" s="37">
        <v>2</v>
      </c>
      <c r="D59" s="2" t="str">
        <f>$E$18</f>
        <v>Torpedo Grashopper</v>
      </c>
      <c r="F59" s="7">
        <f>SUM($F$37,$H$39,$F$42,$H$44)</f>
        <v>11</v>
      </c>
      <c r="G59" s="7" t="s">
        <v>11</v>
      </c>
      <c r="H59" s="7">
        <f>SUM($H$37,$F$39,$H$42,$F$44)</f>
        <v>8</v>
      </c>
      <c r="I59" s="7">
        <f>SUM($I$37,$K$39,$I$42,$K$44)</f>
        <v>7</v>
      </c>
      <c r="J59" s="7" t="s">
        <v>11</v>
      </c>
      <c r="K59" s="7">
        <f>SUM($K$37,$I$39,$K$42,$I$44)</f>
        <v>4</v>
      </c>
      <c r="L59" s="7">
        <f>F59-H59</f>
        <v>3</v>
      </c>
      <c r="M59" s="7">
        <f>I59</f>
        <v>7</v>
      </c>
      <c r="N59" s="3"/>
    </row>
    <row r="60" spans="1:14" s="8" customFormat="1" ht="12.75">
      <c r="A60" s="20"/>
      <c r="B60" s="2" t="s">
        <v>27</v>
      </c>
      <c r="C60" s="37">
        <v>3</v>
      </c>
      <c r="D60" s="2" t="str">
        <f>$E$16</f>
        <v>SMV-Dampflockomotiven</v>
      </c>
      <c r="E60" s="2"/>
      <c r="F60" s="7">
        <f>SUM($F$36,$F$38,$H$40,$H$42)</f>
        <v>9</v>
      </c>
      <c r="G60" s="7" t="s">
        <v>11</v>
      </c>
      <c r="H60" s="7">
        <f>SUM($H$36,$H$38,$F$40,$F$42)</f>
        <v>10</v>
      </c>
      <c r="I60" s="7">
        <f>SUM($I$36,$I$38,$K$40,$K$42)</f>
        <v>4</v>
      </c>
      <c r="J60" s="7" t="s">
        <v>11</v>
      </c>
      <c r="K60" s="7">
        <f>SUM($K$36,$K$38,$I$40,$I$42)</f>
        <v>7</v>
      </c>
      <c r="L60" s="7">
        <f>F60-H60</f>
        <v>-1</v>
      </c>
      <c r="M60" s="7">
        <f>I60</f>
        <v>4</v>
      </c>
      <c r="N60" s="13"/>
    </row>
    <row r="61" spans="1:14" s="8" customFormat="1" ht="12.75" customHeight="1">
      <c r="A61" s="20"/>
      <c r="B61" s="2" t="s">
        <v>28</v>
      </c>
      <c r="C61" s="37">
        <v>5</v>
      </c>
      <c r="D61" s="2" t="str">
        <f>$E$14</f>
        <v>DJK Dotsch</v>
      </c>
      <c r="E61" s="2"/>
      <c r="F61" s="7">
        <f>SUM($F$35,$H$38,$H$41,$F$44)</f>
        <v>9</v>
      </c>
      <c r="G61" s="7" t="s">
        <v>11</v>
      </c>
      <c r="H61" s="7">
        <f>SUM($H$35,$F$38,$F$41,$H$44)</f>
        <v>18</v>
      </c>
      <c r="I61" s="7">
        <f>SUM($I$35,$K$38,$K$41,$I$44)</f>
        <v>3</v>
      </c>
      <c r="J61" s="7" t="s">
        <v>11</v>
      </c>
      <c r="K61" s="7">
        <f>SUM($K$35,$I$38,$I$41,$K$44)</f>
        <v>9</v>
      </c>
      <c r="L61" s="7">
        <f>F61-H61</f>
        <v>-9</v>
      </c>
      <c r="M61" s="7">
        <f>I61</f>
        <v>3</v>
      </c>
      <c r="N61" s="13"/>
    </row>
    <row r="62" spans="1:14" s="8" customFormat="1" ht="12.75">
      <c r="A62" s="3"/>
      <c r="B62" s="3"/>
      <c r="C62" s="3"/>
      <c r="D62" s="3"/>
      <c r="E62" s="2"/>
      <c r="F62" s="3"/>
      <c r="G62" s="3"/>
      <c r="H62" s="3"/>
      <c r="I62" s="3"/>
      <c r="J62" s="3"/>
      <c r="K62" s="3"/>
      <c r="L62" s="3"/>
      <c r="M62" s="3"/>
      <c r="N62" s="13"/>
    </row>
    <row r="63" spans="1:14" s="8" customFormat="1" ht="12.75">
      <c r="A63" s="3"/>
      <c r="B63" s="3"/>
      <c r="C63" s="3"/>
      <c r="D63" s="3"/>
      <c r="E63" s="2"/>
      <c r="F63" s="3"/>
      <c r="G63" s="3"/>
      <c r="H63" s="3"/>
      <c r="I63" s="3"/>
      <c r="J63" s="3"/>
      <c r="K63" s="3"/>
      <c r="L63" s="3"/>
      <c r="M63" s="3"/>
      <c r="N63" s="13"/>
    </row>
    <row r="64" spans="1:13" s="8" customFormat="1" ht="20.25">
      <c r="A64" s="16"/>
      <c r="B64" s="21" t="s">
        <v>36</v>
      </c>
      <c r="C64" s="22"/>
      <c r="D64" s="22"/>
      <c r="E64" s="22"/>
      <c r="F64" s="22"/>
      <c r="G64" s="22"/>
      <c r="H64" s="22"/>
      <c r="I64" s="22"/>
      <c r="J64" s="22"/>
      <c r="K64" s="17"/>
      <c r="L64" s="14"/>
      <c r="M64" s="12"/>
    </row>
    <row r="65" spans="1:13" s="8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</row>
    <row r="66" spans="2:12" ht="12.75">
      <c r="B66" s="2" t="s">
        <v>1</v>
      </c>
      <c r="C66" s="18">
        <v>0.5208333333333334</v>
      </c>
      <c r="D66" s="2" t="s">
        <v>2</v>
      </c>
      <c r="L66" s="3"/>
    </row>
    <row r="67" spans="2:12" ht="12.75">
      <c r="B67" s="2" t="s">
        <v>32</v>
      </c>
      <c r="C67" s="18">
        <v>0.010416666666666666</v>
      </c>
      <c r="D67" s="2" t="s">
        <v>3</v>
      </c>
      <c r="L67" s="3"/>
    </row>
    <row r="68" spans="2:12" ht="12.75">
      <c r="B68" s="2" t="s">
        <v>34</v>
      </c>
      <c r="C68" s="18">
        <v>0.006944444444444444</v>
      </c>
      <c r="D68" s="2" t="s">
        <v>3</v>
      </c>
      <c r="L68" s="3"/>
    </row>
    <row r="69" spans="1:134" s="3" customFormat="1" ht="12.75">
      <c r="A69" s="2"/>
      <c r="B69" s="2" t="s">
        <v>33</v>
      </c>
      <c r="C69" s="18">
        <v>0.001388888888888889</v>
      </c>
      <c r="D69" s="2" t="s">
        <v>4</v>
      </c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</row>
    <row r="70" ht="12.75">
      <c r="L70" s="3"/>
    </row>
    <row r="71" spans="2:12" ht="12.75">
      <c r="B71" s="2" t="s">
        <v>35</v>
      </c>
      <c r="C71" s="9">
        <f>C68+C69</f>
        <v>0.008333333333333333</v>
      </c>
      <c r="D71" s="2" t="s">
        <v>3</v>
      </c>
      <c r="L71" s="3"/>
    </row>
    <row r="72" spans="1:13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</row>
    <row r="73" ht="12.75">
      <c r="L73" s="3"/>
    </row>
    <row r="74" spans="1:15" ht="12.75">
      <c r="A74" s="19" t="s">
        <v>42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"/>
      <c r="M74" s="3"/>
      <c r="N74" s="3"/>
      <c r="O74" s="3"/>
    </row>
    <row r="75" spans="1:15" ht="12.75">
      <c r="A75" s="20"/>
      <c r="B75" s="15" t="s">
        <v>50</v>
      </c>
      <c r="C75" s="15"/>
      <c r="D75" s="15"/>
      <c r="E75" s="42" t="s">
        <v>51</v>
      </c>
      <c r="F75" s="42"/>
      <c r="G75" s="42"/>
      <c r="H75" s="42"/>
      <c r="I75" s="42"/>
      <c r="J75" s="32"/>
      <c r="K75" s="32"/>
      <c r="L75" s="3"/>
      <c r="M75" s="3"/>
      <c r="N75" s="3"/>
      <c r="O75" s="3"/>
    </row>
    <row r="76" spans="1:15" ht="12.75">
      <c r="A76" s="20"/>
      <c r="B76" s="50" t="s">
        <v>60</v>
      </c>
      <c r="C76" s="33"/>
      <c r="D76" s="3"/>
      <c r="E76" s="50" t="s">
        <v>73</v>
      </c>
      <c r="F76" s="33"/>
      <c r="G76" s="33"/>
      <c r="H76" s="33"/>
      <c r="I76" s="33"/>
      <c r="J76" s="33"/>
      <c r="K76" s="33"/>
      <c r="L76" s="3"/>
      <c r="M76" s="3"/>
      <c r="N76" s="3"/>
      <c r="O76" s="3"/>
    </row>
    <row r="77" spans="1:15" ht="12.75">
      <c r="A77" s="20"/>
      <c r="B77" s="50" t="s">
        <v>78</v>
      </c>
      <c r="C77" s="33"/>
      <c r="D77" s="3"/>
      <c r="E77" s="50" t="s">
        <v>74</v>
      </c>
      <c r="F77" s="33"/>
      <c r="G77" s="33"/>
      <c r="H77" s="33"/>
      <c r="I77" s="33"/>
      <c r="J77" s="33"/>
      <c r="K77" s="33"/>
      <c r="L77" s="3"/>
      <c r="M77" s="3"/>
      <c r="N77" s="3"/>
      <c r="O77" s="3"/>
    </row>
    <row r="78" spans="1:15" ht="12.75">
      <c r="A78" s="20"/>
      <c r="B78" s="50" t="s">
        <v>75</v>
      </c>
      <c r="C78" s="33"/>
      <c r="D78" s="3"/>
      <c r="E78" s="50" t="s">
        <v>77</v>
      </c>
      <c r="F78" s="33"/>
      <c r="G78" s="33"/>
      <c r="H78" s="33"/>
      <c r="I78" s="33"/>
      <c r="J78" s="33"/>
      <c r="K78" s="33"/>
      <c r="L78" s="3"/>
      <c r="M78" s="3"/>
      <c r="N78" s="3"/>
      <c r="O78" s="3"/>
    </row>
    <row r="79" spans="1:15" ht="12.75">
      <c r="A79" s="20"/>
      <c r="B79" s="33" t="s">
        <v>72</v>
      </c>
      <c r="C79" s="33"/>
      <c r="D79" s="3"/>
      <c r="E79" s="50" t="s">
        <v>71</v>
      </c>
      <c r="F79" s="33"/>
      <c r="G79" s="33"/>
      <c r="H79" s="33"/>
      <c r="I79" s="33"/>
      <c r="J79" s="33"/>
      <c r="K79" s="33"/>
      <c r="L79" s="3"/>
      <c r="M79" s="3"/>
      <c r="N79" s="3"/>
      <c r="O79" s="3"/>
    </row>
    <row r="80" spans="1:15" ht="12.75">
      <c r="A80" s="20"/>
      <c r="B80" s="50" t="s">
        <v>76</v>
      </c>
      <c r="C80" s="33"/>
      <c r="D80" s="3"/>
      <c r="E80" s="50" t="s">
        <v>59</v>
      </c>
      <c r="F80" s="33"/>
      <c r="G80" s="33"/>
      <c r="H80" s="33"/>
      <c r="I80" s="33"/>
      <c r="J80" s="33"/>
      <c r="K80" s="33"/>
      <c r="L80" s="3"/>
      <c r="M80" s="3"/>
      <c r="N80" s="3"/>
      <c r="O80" s="3"/>
    </row>
    <row r="81" ht="12.75">
      <c r="L81" s="3"/>
    </row>
    <row r="82" spans="1:13" ht="12.75">
      <c r="A82" s="19" t="s">
        <v>46</v>
      </c>
      <c r="B82" s="28"/>
      <c r="C82" s="28"/>
      <c r="D82" s="19"/>
      <c r="E82" s="19"/>
      <c r="F82" s="19"/>
      <c r="G82" s="19"/>
      <c r="H82" s="19"/>
      <c r="I82" s="19"/>
      <c r="J82" s="19"/>
      <c r="K82" s="19"/>
      <c r="L82" s="3"/>
      <c r="M82" s="3"/>
    </row>
    <row r="83" spans="1:13" ht="12.75">
      <c r="A83" s="20"/>
      <c r="B83" s="38" t="s">
        <v>5</v>
      </c>
      <c r="C83" s="38" t="s">
        <v>6</v>
      </c>
      <c r="D83" s="38" t="s">
        <v>7</v>
      </c>
      <c r="E83" s="38" t="s">
        <v>8</v>
      </c>
      <c r="F83" s="39" t="s">
        <v>9</v>
      </c>
      <c r="G83" s="39"/>
      <c r="H83" s="39"/>
      <c r="I83" s="39" t="s">
        <v>10</v>
      </c>
      <c r="J83" s="39"/>
      <c r="K83" s="39"/>
      <c r="L83" s="3"/>
      <c r="M83" s="3"/>
    </row>
    <row r="84" spans="1:13" ht="12.75">
      <c r="A84" s="19">
        <v>13</v>
      </c>
      <c r="B84" s="40">
        <f>C66+C67</f>
        <v>0.53125</v>
      </c>
      <c r="C84" s="40">
        <f aca="true" t="shared" si="7" ref="C84:C93">B84+$C$68</f>
        <v>0.5381944444444444</v>
      </c>
      <c r="D84" s="52" t="str">
        <f>B76</f>
        <v>Bolzplatz Reuth</v>
      </c>
      <c r="E84" s="52" t="str">
        <f>B77</f>
        <v>DJK Fiegenstall</v>
      </c>
      <c r="F84" s="23">
        <v>7</v>
      </c>
      <c r="G84" s="41" t="s">
        <v>11</v>
      </c>
      <c r="H84" s="23">
        <v>1</v>
      </c>
      <c r="I84" s="59">
        <f aca="true" t="shared" si="8" ref="I84:I93">IF(F84&gt;H84,3,0)+IF(F84=H84,1)</f>
        <v>3</v>
      </c>
      <c r="J84" s="59" t="s">
        <v>11</v>
      </c>
      <c r="K84" s="59">
        <f aca="true" t="shared" si="9" ref="K84:K93">IF(H84&gt;F84,3,0)+IF(H84=F84,1)</f>
        <v>0</v>
      </c>
      <c r="L84" s="3"/>
      <c r="M84" s="3"/>
    </row>
    <row r="85" spans="1:13" ht="12.75">
      <c r="A85" s="19">
        <v>15</v>
      </c>
      <c r="B85" s="40">
        <f aca="true" t="shared" si="10" ref="B85:B93">C97+$C$69</f>
        <v>0.5479166666666666</v>
      </c>
      <c r="C85" s="40">
        <f t="shared" si="7"/>
        <v>0.554861111111111</v>
      </c>
      <c r="D85" s="52" t="str">
        <f>B78</f>
        <v>Balkan Mix</v>
      </c>
      <c r="E85" s="52" t="str">
        <f>B79</f>
        <v>SC Nankatsu</v>
      </c>
      <c r="F85" s="23">
        <v>3</v>
      </c>
      <c r="G85" s="41" t="s">
        <v>11</v>
      </c>
      <c r="H85" s="23">
        <v>0</v>
      </c>
      <c r="I85" s="59">
        <f t="shared" si="8"/>
        <v>3</v>
      </c>
      <c r="J85" s="59" t="s">
        <v>11</v>
      </c>
      <c r="K85" s="59">
        <f t="shared" si="9"/>
        <v>0</v>
      </c>
      <c r="L85" s="3"/>
      <c r="M85" s="3"/>
    </row>
    <row r="86" spans="1:13" ht="12.75">
      <c r="A86" s="19">
        <v>17</v>
      </c>
      <c r="B86" s="40">
        <f t="shared" si="10"/>
        <v>0.5645833333333332</v>
      </c>
      <c r="C86" s="40">
        <f t="shared" si="7"/>
        <v>0.5715277777777776</v>
      </c>
      <c r="D86" s="52" t="str">
        <f>B80</f>
        <v>UFC Ellingen HL-Team</v>
      </c>
      <c r="E86" s="52" t="str">
        <f>B76</f>
        <v>Bolzplatz Reuth</v>
      </c>
      <c r="F86" s="23">
        <v>3</v>
      </c>
      <c r="G86" s="41" t="s">
        <v>11</v>
      </c>
      <c r="H86" s="23">
        <v>2</v>
      </c>
      <c r="I86" s="59">
        <f t="shared" si="8"/>
        <v>3</v>
      </c>
      <c r="J86" s="59" t="s">
        <v>11</v>
      </c>
      <c r="K86" s="59">
        <f t="shared" si="9"/>
        <v>0</v>
      </c>
      <c r="L86" s="3"/>
      <c r="M86" s="3"/>
    </row>
    <row r="87" spans="1:13" ht="12.75">
      <c r="A87" s="19">
        <v>19</v>
      </c>
      <c r="B87" s="40">
        <f t="shared" si="10"/>
        <v>0.5812499999999998</v>
      </c>
      <c r="C87" s="40">
        <f t="shared" si="7"/>
        <v>0.5881944444444442</v>
      </c>
      <c r="D87" s="52" t="str">
        <f>B77</f>
        <v>DJK Fiegenstall</v>
      </c>
      <c r="E87" s="52" t="str">
        <f>B78</f>
        <v>Balkan Mix</v>
      </c>
      <c r="F87" s="23">
        <v>2</v>
      </c>
      <c r="G87" s="41" t="s">
        <v>11</v>
      </c>
      <c r="H87" s="23">
        <v>5</v>
      </c>
      <c r="I87" s="59">
        <f t="shared" si="8"/>
        <v>0</v>
      </c>
      <c r="J87" s="59" t="s">
        <v>11</v>
      </c>
      <c r="K87" s="59">
        <f t="shared" si="9"/>
        <v>3</v>
      </c>
      <c r="L87" s="3"/>
      <c r="M87" s="3"/>
    </row>
    <row r="88" spans="1:13" ht="12.75">
      <c r="A88" s="19">
        <v>21</v>
      </c>
      <c r="B88" s="40">
        <f t="shared" si="10"/>
        <v>0.5979166666666664</v>
      </c>
      <c r="C88" s="40">
        <f t="shared" si="7"/>
        <v>0.6048611111111108</v>
      </c>
      <c r="D88" s="52" t="str">
        <f>B79</f>
        <v>SC Nankatsu</v>
      </c>
      <c r="E88" s="52" t="str">
        <f>B80</f>
        <v>UFC Ellingen HL-Team</v>
      </c>
      <c r="F88" s="23">
        <v>2</v>
      </c>
      <c r="G88" s="41" t="s">
        <v>11</v>
      </c>
      <c r="H88" s="23">
        <v>1</v>
      </c>
      <c r="I88" s="59">
        <f t="shared" si="8"/>
        <v>3</v>
      </c>
      <c r="J88" s="59" t="s">
        <v>11</v>
      </c>
      <c r="K88" s="59">
        <f t="shared" si="9"/>
        <v>0</v>
      </c>
      <c r="L88" s="3"/>
      <c r="M88" s="3"/>
    </row>
    <row r="89" spans="1:13" ht="12.75">
      <c r="A89" s="19">
        <v>23</v>
      </c>
      <c r="B89" s="40">
        <f t="shared" si="10"/>
        <v>0.614583333333333</v>
      </c>
      <c r="C89" s="40">
        <f t="shared" si="7"/>
        <v>0.6215277777777775</v>
      </c>
      <c r="D89" s="52" t="str">
        <f>B78</f>
        <v>Balkan Mix</v>
      </c>
      <c r="E89" s="52" t="str">
        <f>B76</f>
        <v>Bolzplatz Reuth</v>
      </c>
      <c r="F89" s="23">
        <v>2</v>
      </c>
      <c r="G89" s="41" t="s">
        <v>11</v>
      </c>
      <c r="H89" s="23">
        <v>3</v>
      </c>
      <c r="I89" s="59">
        <f t="shared" si="8"/>
        <v>0</v>
      </c>
      <c r="J89" s="59" t="s">
        <v>11</v>
      </c>
      <c r="K89" s="59">
        <f t="shared" si="9"/>
        <v>3</v>
      </c>
      <c r="L89" s="3"/>
      <c r="M89" s="3"/>
    </row>
    <row r="90" spans="1:13" ht="12.75">
      <c r="A90" s="19">
        <v>25</v>
      </c>
      <c r="B90" s="40">
        <f t="shared" si="10"/>
        <v>0.6312499999999996</v>
      </c>
      <c r="C90" s="40">
        <f t="shared" si="7"/>
        <v>0.6381944444444441</v>
      </c>
      <c r="D90" s="52" t="str">
        <f>B79</f>
        <v>SC Nankatsu</v>
      </c>
      <c r="E90" s="52" t="str">
        <f>B77</f>
        <v>DJK Fiegenstall</v>
      </c>
      <c r="F90" s="23">
        <v>6</v>
      </c>
      <c r="G90" s="41" t="s">
        <v>11</v>
      </c>
      <c r="H90" s="23">
        <v>1</v>
      </c>
      <c r="I90" s="59">
        <f t="shared" si="8"/>
        <v>3</v>
      </c>
      <c r="J90" s="59" t="s">
        <v>11</v>
      </c>
      <c r="K90" s="59">
        <f t="shared" si="9"/>
        <v>0</v>
      </c>
      <c r="L90" s="3"/>
      <c r="M90" s="3"/>
    </row>
    <row r="91" spans="1:13" ht="12.75">
      <c r="A91" s="19">
        <v>27</v>
      </c>
      <c r="B91" s="40">
        <f t="shared" si="10"/>
        <v>0.6479166666666663</v>
      </c>
      <c r="C91" s="40">
        <f t="shared" si="7"/>
        <v>0.6548611111111107</v>
      </c>
      <c r="D91" s="52" t="str">
        <f>B80</f>
        <v>UFC Ellingen HL-Team</v>
      </c>
      <c r="E91" s="52" t="str">
        <f>B78</f>
        <v>Balkan Mix</v>
      </c>
      <c r="F91" s="23">
        <v>1</v>
      </c>
      <c r="G91" s="41" t="s">
        <v>11</v>
      </c>
      <c r="H91" s="23">
        <v>3</v>
      </c>
      <c r="I91" s="59">
        <f t="shared" si="8"/>
        <v>0</v>
      </c>
      <c r="J91" s="59" t="s">
        <v>11</v>
      </c>
      <c r="K91" s="59">
        <f t="shared" si="9"/>
        <v>3</v>
      </c>
      <c r="L91" s="3"/>
      <c r="M91" s="3"/>
    </row>
    <row r="92" spans="1:13" ht="12.75">
      <c r="A92" s="19">
        <v>29</v>
      </c>
      <c r="B92" s="40">
        <f t="shared" si="10"/>
        <v>0.6645833333333329</v>
      </c>
      <c r="C92" s="40">
        <f t="shared" si="7"/>
        <v>0.6715277777777773</v>
      </c>
      <c r="D92" s="52" t="str">
        <f>B76</f>
        <v>Bolzplatz Reuth</v>
      </c>
      <c r="E92" s="52" t="str">
        <f>B79</f>
        <v>SC Nankatsu</v>
      </c>
      <c r="F92" s="23">
        <v>0</v>
      </c>
      <c r="G92" s="41" t="s">
        <v>11</v>
      </c>
      <c r="H92" s="23">
        <v>3</v>
      </c>
      <c r="I92" s="59">
        <f t="shared" si="8"/>
        <v>0</v>
      </c>
      <c r="J92" s="59" t="s">
        <v>11</v>
      </c>
      <c r="K92" s="59">
        <f t="shared" si="9"/>
        <v>3</v>
      </c>
      <c r="L92" s="3"/>
      <c r="M92" s="3"/>
    </row>
    <row r="93" spans="1:13" ht="12.75">
      <c r="A93" s="19">
        <v>31</v>
      </c>
      <c r="B93" s="40">
        <f t="shared" si="10"/>
        <v>0.6812499999999995</v>
      </c>
      <c r="C93" s="40">
        <f t="shared" si="7"/>
        <v>0.6881944444444439</v>
      </c>
      <c r="D93" s="52" t="str">
        <f>B77</f>
        <v>DJK Fiegenstall</v>
      </c>
      <c r="E93" s="52" t="str">
        <f>B80</f>
        <v>UFC Ellingen HL-Team</v>
      </c>
      <c r="F93" s="23">
        <v>0</v>
      </c>
      <c r="G93" s="41" t="s">
        <v>11</v>
      </c>
      <c r="H93" s="23">
        <v>2</v>
      </c>
      <c r="I93" s="59">
        <f t="shared" si="8"/>
        <v>0</v>
      </c>
      <c r="J93" s="59" t="s">
        <v>11</v>
      </c>
      <c r="K93" s="59">
        <f t="shared" si="9"/>
        <v>3</v>
      </c>
      <c r="L93" s="3"/>
      <c r="M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3" ht="12.75">
      <c r="A95" s="35" t="s">
        <v>47</v>
      </c>
      <c r="B95" s="35"/>
      <c r="C95" s="35"/>
      <c r="D95" s="19"/>
      <c r="E95" s="19"/>
      <c r="F95" s="19"/>
      <c r="G95" s="19"/>
      <c r="H95" s="19"/>
      <c r="I95" s="19"/>
      <c r="J95" s="19"/>
      <c r="K95" s="19"/>
      <c r="L95" s="3"/>
      <c r="M95" s="3"/>
    </row>
    <row r="96" spans="1:13" ht="12.75">
      <c r="A96" s="20"/>
      <c r="B96" s="25" t="s">
        <v>5</v>
      </c>
      <c r="C96" s="25" t="s">
        <v>6</v>
      </c>
      <c r="D96" s="25" t="s">
        <v>7</v>
      </c>
      <c r="E96" s="25" t="s">
        <v>8</v>
      </c>
      <c r="F96" s="26" t="s">
        <v>9</v>
      </c>
      <c r="G96" s="26"/>
      <c r="H96" s="26"/>
      <c r="I96" s="26" t="s">
        <v>10</v>
      </c>
      <c r="J96" s="26"/>
      <c r="K96" s="26"/>
      <c r="L96" s="3"/>
      <c r="M96" s="3"/>
    </row>
    <row r="97" spans="1:13" ht="12.75">
      <c r="A97" s="19">
        <v>14</v>
      </c>
      <c r="B97" s="6">
        <f aca="true" t="shared" si="11" ref="B97:B106">C84+$C$69</f>
        <v>0.5395833333333333</v>
      </c>
      <c r="C97" s="6">
        <f aca="true" t="shared" si="12" ref="C97:C106">B97+$C$68</f>
        <v>0.5465277777777777</v>
      </c>
      <c r="D97" s="51" t="str">
        <f>E76</f>
        <v>Streetkicker's Franken</v>
      </c>
      <c r="E97" s="51" t="str">
        <f>E77</f>
        <v>Freystädter Gutmanns</v>
      </c>
      <c r="F97" s="23">
        <v>1</v>
      </c>
      <c r="G97" s="7" t="s">
        <v>11</v>
      </c>
      <c r="H97" s="23">
        <v>3</v>
      </c>
      <c r="I97" s="57">
        <f aca="true" t="shared" si="13" ref="I97:I106">IF(F97&gt;H97,3,0)+IF(F97=H97,1)</f>
        <v>0</v>
      </c>
      <c r="J97" s="57" t="s">
        <v>11</v>
      </c>
      <c r="K97" s="57">
        <f aca="true" t="shared" si="14" ref="K97:K106">IF(H97&gt;F97,3,0)+IF(F97=H97,1)</f>
        <v>3</v>
      </c>
      <c r="L97" s="3"/>
      <c r="M97" s="3"/>
    </row>
    <row r="98" spans="1:13" ht="12.75">
      <c r="A98" s="19">
        <v>16</v>
      </c>
      <c r="B98" s="6">
        <f t="shared" si="11"/>
        <v>0.5562499999999999</v>
      </c>
      <c r="C98" s="6">
        <f t="shared" si="12"/>
        <v>0.5631944444444443</v>
      </c>
      <c r="D98" s="51" t="str">
        <f>E78</f>
        <v>UFC Ellingen U19</v>
      </c>
      <c r="E98" s="51" t="str">
        <f>E79</f>
        <v>Real Maßkantje</v>
      </c>
      <c r="F98" s="23">
        <v>1</v>
      </c>
      <c r="G98" s="7" t="s">
        <v>11</v>
      </c>
      <c r="H98" s="23">
        <v>1</v>
      </c>
      <c r="I98" s="57">
        <f t="shared" si="13"/>
        <v>1</v>
      </c>
      <c r="J98" s="57" t="s">
        <v>11</v>
      </c>
      <c r="K98" s="57">
        <f t="shared" si="14"/>
        <v>1</v>
      </c>
      <c r="L98" s="3"/>
      <c r="M98" s="3"/>
    </row>
    <row r="99" spans="1:13" ht="12.75">
      <c r="A99" s="19">
        <v>18</v>
      </c>
      <c r="B99" s="6">
        <f t="shared" si="11"/>
        <v>0.5729166666666665</v>
      </c>
      <c r="C99" s="6">
        <f t="shared" si="12"/>
        <v>0.5798611111111109</v>
      </c>
      <c r="D99" s="51" t="str">
        <f>E80</f>
        <v>Showtime</v>
      </c>
      <c r="E99" s="51" t="str">
        <f>E76</f>
        <v>Streetkicker's Franken</v>
      </c>
      <c r="F99" s="23">
        <v>4</v>
      </c>
      <c r="G99" s="7" t="s">
        <v>11</v>
      </c>
      <c r="H99" s="23">
        <v>1</v>
      </c>
      <c r="I99" s="57">
        <f t="shared" si="13"/>
        <v>3</v>
      </c>
      <c r="J99" s="57" t="s">
        <v>11</v>
      </c>
      <c r="K99" s="57">
        <f t="shared" si="14"/>
        <v>0</v>
      </c>
      <c r="L99" s="3"/>
      <c r="M99" s="3"/>
    </row>
    <row r="100" spans="1:13" ht="12.75">
      <c r="A100" s="19">
        <v>20</v>
      </c>
      <c r="B100" s="6">
        <f t="shared" si="11"/>
        <v>0.5895833333333331</v>
      </c>
      <c r="C100" s="6">
        <f t="shared" si="12"/>
        <v>0.5965277777777775</v>
      </c>
      <c r="D100" s="51" t="str">
        <f>E77</f>
        <v>Freystädter Gutmanns</v>
      </c>
      <c r="E100" s="51" t="str">
        <f>E78</f>
        <v>UFC Ellingen U19</v>
      </c>
      <c r="F100" s="23">
        <v>2</v>
      </c>
      <c r="G100" s="7" t="s">
        <v>11</v>
      </c>
      <c r="H100" s="23">
        <v>1</v>
      </c>
      <c r="I100" s="57">
        <f t="shared" si="13"/>
        <v>3</v>
      </c>
      <c r="J100" s="57" t="s">
        <v>11</v>
      </c>
      <c r="K100" s="57">
        <f t="shared" si="14"/>
        <v>0</v>
      </c>
      <c r="L100" s="3"/>
      <c r="M100" s="3"/>
    </row>
    <row r="101" spans="1:13" ht="12.75">
      <c r="A101" s="19">
        <v>22</v>
      </c>
      <c r="B101" s="6">
        <f t="shared" si="11"/>
        <v>0.6062499999999997</v>
      </c>
      <c r="C101" s="6">
        <f t="shared" si="12"/>
        <v>0.6131944444444442</v>
      </c>
      <c r="D101" s="51" t="str">
        <f>E79</f>
        <v>Real Maßkantje</v>
      </c>
      <c r="E101" s="51" t="str">
        <f>E80</f>
        <v>Showtime</v>
      </c>
      <c r="F101" s="23">
        <v>1</v>
      </c>
      <c r="G101" s="7" t="s">
        <v>11</v>
      </c>
      <c r="H101" s="23">
        <v>7</v>
      </c>
      <c r="I101" s="57">
        <f>IF(F101&gt;H101,3,0)+IF(F101=H101,1)</f>
        <v>0</v>
      </c>
      <c r="J101" s="57" t="s">
        <v>11</v>
      </c>
      <c r="K101" s="57">
        <f t="shared" si="14"/>
        <v>3</v>
      </c>
      <c r="L101" s="3"/>
      <c r="M101" s="3"/>
    </row>
    <row r="102" spans="1:13" ht="12.75">
      <c r="A102" s="19">
        <v>24</v>
      </c>
      <c r="B102" s="6">
        <f t="shared" si="11"/>
        <v>0.6229166666666663</v>
      </c>
      <c r="C102" s="6">
        <f t="shared" si="12"/>
        <v>0.6298611111111108</v>
      </c>
      <c r="D102" s="51" t="str">
        <f>E78</f>
        <v>UFC Ellingen U19</v>
      </c>
      <c r="E102" s="51" t="str">
        <f>E76</f>
        <v>Streetkicker's Franken</v>
      </c>
      <c r="F102" s="23">
        <v>1</v>
      </c>
      <c r="G102" s="7" t="s">
        <v>11</v>
      </c>
      <c r="H102" s="23">
        <v>0</v>
      </c>
      <c r="I102" s="57">
        <f t="shared" si="13"/>
        <v>3</v>
      </c>
      <c r="J102" s="57" t="s">
        <v>11</v>
      </c>
      <c r="K102" s="57">
        <f t="shared" si="14"/>
        <v>0</v>
      </c>
      <c r="L102" s="3"/>
      <c r="M102" s="3"/>
    </row>
    <row r="103" spans="1:13" ht="12.75">
      <c r="A103" s="19">
        <v>26</v>
      </c>
      <c r="B103" s="6">
        <f t="shared" si="11"/>
        <v>0.639583333333333</v>
      </c>
      <c r="C103" s="6">
        <f t="shared" si="12"/>
        <v>0.6465277777777774</v>
      </c>
      <c r="D103" s="51" t="str">
        <f>E79</f>
        <v>Real Maßkantje</v>
      </c>
      <c r="E103" s="51" t="str">
        <f>E77</f>
        <v>Freystädter Gutmanns</v>
      </c>
      <c r="F103" s="23">
        <v>1</v>
      </c>
      <c r="G103" s="7" t="s">
        <v>11</v>
      </c>
      <c r="H103" s="23">
        <v>3</v>
      </c>
      <c r="I103" s="57">
        <f t="shared" si="13"/>
        <v>0</v>
      </c>
      <c r="J103" s="57" t="s">
        <v>11</v>
      </c>
      <c r="K103" s="57">
        <f t="shared" si="14"/>
        <v>3</v>
      </c>
      <c r="L103" s="3"/>
      <c r="M103" s="3"/>
    </row>
    <row r="104" spans="1:13" ht="12.75">
      <c r="A104" s="19">
        <v>28</v>
      </c>
      <c r="B104" s="6">
        <f t="shared" si="11"/>
        <v>0.6562499999999996</v>
      </c>
      <c r="C104" s="6">
        <f t="shared" si="12"/>
        <v>0.663194444444444</v>
      </c>
      <c r="D104" s="51" t="str">
        <f>E80</f>
        <v>Showtime</v>
      </c>
      <c r="E104" s="51" t="str">
        <f>E78</f>
        <v>UFC Ellingen U19</v>
      </c>
      <c r="F104" s="23">
        <v>3</v>
      </c>
      <c r="G104" s="7" t="s">
        <v>11</v>
      </c>
      <c r="H104" s="23">
        <v>0</v>
      </c>
      <c r="I104" s="57">
        <f t="shared" si="13"/>
        <v>3</v>
      </c>
      <c r="J104" s="57" t="s">
        <v>11</v>
      </c>
      <c r="K104" s="57">
        <f t="shared" si="14"/>
        <v>0</v>
      </c>
      <c r="L104" s="3"/>
      <c r="M104" s="3"/>
    </row>
    <row r="105" spans="1:13" ht="12.75">
      <c r="A105" s="19">
        <v>30</v>
      </c>
      <c r="B105" s="6">
        <f t="shared" si="11"/>
        <v>0.6729166666666662</v>
      </c>
      <c r="C105" s="6">
        <f t="shared" si="12"/>
        <v>0.6798611111111106</v>
      </c>
      <c r="D105" s="51" t="str">
        <f>E76</f>
        <v>Streetkicker's Franken</v>
      </c>
      <c r="E105" s="51" t="str">
        <f>E79</f>
        <v>Real Maßkantje</v>
      </c>
      <c r="F105" s="23">
        <v>6</v>
      </c>
      <c r="G105" s="7" t="s">
        <v>11</v>
      </c>
      <c r="H105" s="23">
        <v>1</v>
      </c>
      <c r="I105" s="57">
        <f t="shared" si="13"/>
        <v>3</v>
      </c>
      <c r="J105" s="57" t="s">
        <v>11</v>
      </c>
      <c r="K105" s="57">
        <f t="shared" si="14"/>
        <v>0</v>
      </c>
      <c r="L105" s="3"/>
      <c r="M105" s="3"/>
    </row>
    <row r="106" spans="1:13" ht="12.75">
      <c r="A106" s="19">
        <v>32</v>
      </c>
      <c r="B106" s="6">
        <f t="shared" si="11"/>
        <v>0.6895833333333328</v>
      </c>
      <c r="C106" s="6">
        <f t="shared" si="12"/>
        <v>0.6965277777777772</v>
      </c>
      <c r="D106" s="51" t="str">
        <f>E77</f>
        <v>Freystädter Gutmanns</v>
      </c>
      <c r="E106" s="51" t="str">
        <f>E80</f>
        <v>Showtime</v>
      </c>
      <c r="F106" s="54">
        <v>0</v>
      </c>
      <c r="G106" s="55" t="s">
        <v>11</v>
      </c>
      <c r="H106" s="54">
        <v>3</v>
      </c>
      <c r="I106" s="57">
        <f t="shared" si="13"/>
        <v>0</v>
      </c>
      <c r="J106" s="57" t="s">
        <v>11</v>
      </c>
      <c r="K106" s="57">
        <f t="shared" si="14"/>
        <v>3</v>
      </c>
      <c r="L106" s="3"/>
      <c r="M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3" ht="12">
      <c r="A108" s="19" t="s">
        <v>48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5" ht="12.75">
      <c r="A109" s="20"/>
      <c r="B109" s="25"/>
      <c r="C109" s="25" t="s">
        <v>12</v>
      </c>
      <c r="D109" s="25" t="s">
        <v>13</v>
      </c>
      <c r="E109" s="25"/>
      <c r="F109" s="26" t="s">
        <v>14</v>
      </c>
      <c r="G109" s="26"/>
      <c r="H109" s="26"/>
      <c r="I109" s="26" t="s">
        <v>10</v>
      </c>
      <c r="J109" s="26"/>
      <c r="K109" s="26"/>
      <c r="L109" s="36" t="s">
        <v>15</v>
      </c>
      <c r="M109" s="36" t="s">
        <v>10</v>
      </c>
      <c r="N109" s="3"/>
      <c r="O109" s="3"/>
    </row>
    <row r="110" spans="1:15" ht="12.75">
      <c r="A110" s="20"/>
      <c r="C110" s="37">
        <v>1</v>
      </c>
      <c r="D110" s="2" t="str">
        <f>$B$78</f>
        <v>Balkan Mix</v>
      </c>
      <c r="F110" s="7">
        <f>SUM($F$85,$H$87,$F$89,$H$91)</f>
        <v>13</v>
      </c>
      <c r="G110" s="7" t="s">
        <v>11</v>
      </c>
      <c r="H110" s="7">
        <f>SUM($H$85,$F$87,$H$89,$F$91)</f>
        <v>6</v>
      </c>
      <c r="I110" s="7">
        <f>SUM($I$85,$K$87,$I$89,$K$91)</f>
        <v>9</v>
      </c>
      <c r="J110" s="7" t="s">
        <v>11</v>
      </c>
      <c r="K110" s="7">
        <f>SUM($K$85,$I$87,$K$89,$I$91)</f>
        <v>3</v>
      </c>
      <c r="L110" s="7">
        <f>F110-H110</f>
        <v>7</v>
      </c>
      <c r="M110" s="7">
        <f>I110</f>
        <v>9</v>
      </c>
      <c r="N110" s="3"/>
      <c r="O110" s="3"/>
    </row>
    <row r="111" spans="1:15" ht="12.75">
      <c r="A111" s="20"/>
      <c r="C111" s="37">
        <v>5</v>
      </c>
      <c r="D111" s="2" t="str">
        <f>$B$77</f>
        <v>DJK Fiegenstall</v>
      </c>
      <c r="F111" s="7">
        <f>SUM($H$84,$F$87,$H$90,$F$93)</f>
        <v>4</v>
      </c>
      <c r="G111" s="7" t="s">
        <v>11</v>
      </c>
      <c r="H111" s="7">
        <f>SUM($F$84,$H$87,$F$90,$H$93)</f>
        <v>20</v>
      </c>
      <c r="I111" s="7">
        <f>SUM($K$84,$I$87,$K$90,$I$93)</f>
        <v>0</v>
      </c>
      <c r="J111" s="7" t="s">
        <v>11</v>
      </c>
      <c r="K111" s="7">
        <f>SUM($I$84,$K$87,$I$90,$K$93)</f>
        <v>12</v>
      </c>
      <c r="L111" s="7">
        <f>F111-H111</f>
        <v>-16</v>
      </c>
      <c r="M111" s="7">
        <f>I111</f>
        <v>0</v>
      </c>
      <c r="N111" s="3"/>
      <c r="O111" s="3"/>
    </row>
    <row r="112" spans="1:15" ht="12.75">
      <c r="A112" s="20"/>
      <c r="C112" s="37">
        <v>4</v>
      </c>
      <c r="D112" s="2" t="str">
        <f>$B$76</f>
        <v>Bolzplatz Reuth</v>
      </c>
      <c r="F112" s="7">
        <f>SUM($F$84,$H$86,$H$89,$F$92)</f>
        <v>12</v>
      </c>
      <c r="G112" s="7" t="s">
        <v>11</v>
      </c>
      <c r="H112" s="7">
        <f>SUM($H$84,$F$86,$F$89,$H$92)</f>
        <v>9</v>
      </c>
      <c r="I112" s="7">
        <f>SUM($I$84,$K$86,$K$89,$I$92)</f>
        <v>6</v>
      </c>
      <c r="J112" s="7" t="s">
        <v>11</v>
      </c>
      <c r="K112" s="7">
        <f>SUM($K$84,$I$86,$I$89,$K$92)</f>
        <v>6</v>
      </c>
      <c r="L112" s="7">
        <f>F112-H112</f>
        <v>3</v>
      </c>
      <c r="M112" s="7">
        <f>I112</f>
        <v>6</v>
      </c>
      <c r="N112" s="3"/>
      <c r="O112" s="3"/>
    </row>
    <row r="113" spans="1:15" ht="12.75">
      <c r="A113" s="20"/>
      <c r="C113" s="37">
        <v>3</v>
      </c>
      <c r="D113" s="2" t="str">
        <f>$B$80</f>
        <v>UFC Ellingen HL-Team</v>
      </c>
      <c r="F113" s="7">
        <f>SUM($F$86,$H$88,$F$91,$H$93)</f>
        <v>7</v>
      </c>
      <c r="G113" s="7" t="s">
        <v>11</v>
      </c>
      <c r="H113" s="7">
        <f>SUM($H$86,$F$88,$H$91,$F$93)</f>
        <v>7</v>
      </c>
      <c r="I113" s="7">
        <f>SUM($I$86,$K$88,$I$91,$K$93)</f>
        <v>6</v>
      </c>
      <c r="J113" s="7" t="s">
        <v>11</v>
      </c>
      <c r="K113" s="7">
        <f>SUM($K$86,$I$88,$K$91,$I$93)</f>
        <v>6</v>
      </c>
      <c r="L113" s="7">
        <f>F113-H113</f>
        <v>0</v>
      </c>
      <c r="M113" s="7">
        <f>I113</f>
        <v>6</v>
      </c>
      <c r="N113" s="3"/>
      <c r="O113" s="3"/>
    </row>
    <row r="114" spans="1:13" ht="12">
      <c r="A114" s="20"/>
      <c r="C114" s="37">
        <v>2</v>
      </c>
      <c r="D114" s="2" t="str">
        <f>$B$79</f>
        <v>SC Nankatsu</v>
      </c>
      <c r="F114" s="7">
        <f>SUM($H$85,$F$88,$F$90,$H$92)</f>
        <v>11</v>
      </c>
      <c r="G114" s="7" t="s">
        <v>11</v>
      </c>
      <c r="H114" s="7">
        <f>SUM($F$85,$H$88,$H$90,$F$92)</f>
        <v>5</v>
      </c>
      <c r="I114" s="7">
        <f>SUM($K$85,$I$88,$I$90,$K$92)</f>
        <v>9</v>
      </c>
      <c r="J114" s="7" t="s">
        <v>11</v>
      </c>
      <c r="K114" s="7">
        <f>SUM($I$85,$K$88,$K$90,$I$92)</f>
        <v>3</v>
      </c>
      <c r="L114" s="7">
        <f>F114-H114</f>
        <v>6</v>
      </c>
      <c r="M114" s="7">
        <f>I114</f>
        <v>9</v>
      </c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5" ht="12.75">
      <c r="A116" s="19" t="s">
        <v>49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3"/>
      <c r="O116" s="3"/>
    </row>
    <row r="117" spans="1:15" ht="12.75">
      <c r="A117" s="19"/>
      <c r="B117" s="43"/>
      <c r="C117" s="43" t="s">
        <v>12</v>
      </c>
      <c r="D117" s="43" t="s">
        <v>13</v>
      </c>
      <c r="E117" s="43"/>
      <c r="F117" s="44" t="s">
        <v>14</v>
      </c>
      <c r="G117" s="44"/>
      <c r="H117" s="44"/>
      <c r="I117" s="44" t="s">
        <v>10</v>
      </c>
      <c r="J117" s="44"/>
      <c r="K117" s="44"/>
      <c r="L117" s="45" t="s">
        <v>15</v>
      </c>
      <c r="M117" s="45" t="s">
        <v>10</v>
      </c>
      <c r="N117" s="3"/>
      <c r="O117" s="3"/>
    </row>
    <row r="118" spans="1:15" ht="12.75">
      <c r="A118" s="19"/>
      <c r="C118" s="46">
        <v>3</v>
      </c>
      <c r="D118" s="2" t="str">
        <f>$E$78</f>
        <v>UFC Ellingen U19</v>
      </c>
      <c r="F118" s="7">
        <f>SUM($F$98,$H$100,$F$102,$H$104)</f>
        <v>3</v>
      </c>
      <c r="G118" s="7" t="s">
        <v>11</v>
      </c>
      <c r="H118" s="7">
        <f>SUM($H$98,$F$100,$H$102,$F$104)</f>
        <v>6</v>
      </c>
      <c r="I118" s="7">
        <f>SUM($I$98,$K$100,$I$102,$K$104)</f>
        <v>4</v>
      </c>
      <c r="J118" s="7" t="s">
        <v>11</v>
      </c>
      <c r="K118" s="7">
        <f>SUM($K$98,$I$100,$K$102,$I$104)</f>
        <v>7</v>
      </c>
      <c r="L118" s="7">
        <f>F118-H118</f>
        <v>-3</v>
      </c>
      <c r="M118" s="7">
        <f>I118</f>
        <v>4</v>
      </c>
      <c r="N118" s="3"/>
      <c r="O118" s="3"/>
    </row>
    <row r="119" spans="1:15" ht="12.75">
      <c r="A119" s="19"/>
      <c r="C119" s="46">
        <v>1</v>
      </c>
      <c r="D119" s="2" t="str">
        <f>$E$80</f>
        <v>Showtime</v>
      </c>
      <c r="F119" s="7">
        <f>SUM($F$99,$H$101,$F$104,$H$106)</f>
        <v>17</v>
      </c>
      <c r="G119" s="7" t="s">
        <v>11</v>
      </c>
      <c r="H119" s="7">
        <f>SUM($H$99,$F$101,$H$104,$F$106)</f>
        <v>2</v>
      </c>
      <c r="I119" s="7">
        <f>SUM($I$99,$K$101,$I$104,$K$106)</f>
        <v>12</v>
      </c>
      <c r="J119" s="7" t="s">
        <v>11</v>
      </c>
      <c r="K119" s="7">
        <f>SUM($K$99,$I$101,$K$104,$I$106)</f>
        <v>0</v>
      </c>
      <c r="L119" s="7">
        <f>F119-H119</f>
        <v>15</v>
      </c>
      <c r="M119" s="7">
        <f>I119</f>
        <v>12</v>
      </c>
      <c r="N119" s="3"/>
      <c r="O119" s="3"/>
    </row>
    <row r="120" spans="1:15" ht="12.75">
      <c r="A120" s="19"/>
      <c r="C120" s="46">
        <v>2</v>
      </c>
      <c r="D120" s="2" t="str">
        <f>$E$77</f>
        <v>Freystädter Gutmanns</v>
      </c>
      <c r="F120" s="7">
        <f>SUM($H$97,$F$100,$H$103,$F$106)</f>
        <v>8</v>
      </c>
      <c r="G120" s="7" t="s">
        <v>11</v>
      </c>
      <c r="H120" s="7">
        <f>SUM($F$97,$H$100,$F$103,$H$106)</f>
        <v>6</v>
      </c>
      <c r="I120" s="7">
        <f>SUM($K$97,$I$100,$K$103,$I$106)</f>
        <v>9</v>
      </c>
      <c r="J120" s="7" t="s">
        <v>11</v>
      </c>
      <c r="K120" s="7">
        <f>SUM($I$97,$K$100,$I$103,$K$106)</f>
        <v>3</v>
      </c>
      <c r="L120" s="7">
        <f>F120-H120</f>
        <v>2</v>
      </c>
      <c r="M120" s="7">
        <f>I120</f>
        <v>9</v>
      </c>
      <c r="N120" s="3"/>
      <c r="O120" s="3"/>
    </row>
    <row r="121" spans="1:15" ht="12.75">
      <c r="A121" s="19"/>
      <c r="C121" s="46">
        <v>5</v>
      </c>
      <c r="D121" s="2" t="str">
        <f>$E$79</f>
        <v>Real Maßkantje</v>
      </c>
      <c r="F121" s="7">
        <f>SUM($H$98,$F$101,$F$103,$H$105)</f>
        <v>4</v>
      </c>
      <c r="G121" s="7" t="s">
        <v>11</v>
      </c>
      <c r="H121" s="7">
        <f>SUM($F$98,$H$101,$H$103,$F$105)</f>
        <v>17</v>
      </c>
      <c r="I121" s="7">
        <f>SUM($K$98,$I$101,$I$103,$K$105)</f>
        <v>1</v>
      </c>
      <c r="J121" s="7" t="s">
        <v>11</v>
      </c>
      <c r="K121" s="7">
        <f>SUM($I$98,$K$101,$K$103,$I$105)</f>
        <v>10</v>
      </c>
      <c r="L121" s="7">
        <f>F121-H121</f>
        <v>-13</v>
      </c>
      <c r="M121" s="7">
        <f>I121</f>
        <v>1</v>
      </c>
      <c r="N121" s="3"/>
      <c r="O121" s="3"/>
    </row>
    <row r="122" spans="1:15" ht="12.75">
      <c r="A122" s="19"/>
      <c r="C122" s="46">
        <v>4</v>
      </c>
      <c r="D122" s="2" t="str">
        <f>$E$76</f>
        <v>Streetkicker's Franken</v>
      </c>
      <c r="F122" s="7">
        <f>SUM($F$97,$H$99,$H$102,$F$105)</f>
        <v>8</v>
      </c>
      <c r="G122" s="7" t="s">
        <v>11</v>
      </c>
      <c r="H122" s="7">
        <f>SUM($H$97,$F$99,$F$102,$H$105)</f>
        <v>9</v>
      </c>
      <c r="I122" s="7">
        <f>SUM($I$97,$K$99,$K$102,$I$105)</f>
        <v>3</v>
      </c>
      <c r="J122" s="7" t="s">
        <v>11</v>
      </c>
      <c r="K122" s="7">
        <f>SUM($K$97,$I$99,$I$102,$K$105)</f>
        <v>9</v>
      </c>
      <c r="L122" s="7">
        <f>F122-H122</f>
        <v>-1</v>
      </c>
      <c r="M122" s="7">
        <f>I122</f>
        <v>3</v>
      </c>
      <c r="N122" s="3"/>
      <c r="O122" s="3"/>
    </row>
    <row r="123" spans="1:15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3" ht="12">
      <c r="A124" s="19" t="s">
        <v>53</v>
      </c>
      <c r="B124" s="27"/>
      <c r="C124" s="20"/>
      <c r="D124" s="20"/>
      <c r="E124" s="20"/>
      <c r="F124" s="20"/>
      <c r="G124" s="20"/>
      <c r="H124" s="20"/>
      <c r="I124" s="20"/>
      <c r="J124" s="19"/>
      <c r="K124" s="20"/>
      <c r="L124" s="20"/>
      <c r="M124" s="20"/>
    </row>
    <row r="125" spans="1:13" ht="12">
      <c r="A125" s="20"/>
      <c r="B125" s="25" t="s">
        <v>55</v>
      </c>
      <c r="C125" s="25"/>
      <c r="D125" s="25" t="s">
        <v>56</v>
      </c>
      <c r="E125" s="25" t="s">
        <v>57</v>
      </c>
      <c r="F125" s="25" t="s">
        <v>58</v>
      </c>
      <c r="G125" s="24"/>
      <c r="H125" s="24"/>
      <c r="I125" s="24"/>
      <c r="J125" s="24"/>
      <c r="K125" s="24"/>
      <c r="L125" s="24"/>
      <c r="M125" s="24"/>
    </row>
    <row r="126" spans="1:6" ht="12">
      <c r="A126" s="20"/>
      <c r="B126" s="2" t="s">
        <v>85</v>
      </c>
      <c r="D126" s="2" t="s">
        <v>82</v>
      </c>
      <c r="E126" s="10" t="s">
        <v>75</v>
      </c>
      <c r="F126" s="2" t="s">
        <v>59</v>
      </c>
    </row>
    <row r="127" spans="1:6" ht="12">
      <c r="A127" s="20"/>
      <c r="B127" s="2" t="s">
        <v>91</v>
      </c>
      <c r="D127" s="2" t="s">
        <v>92</v>
      </c>
      <c r="E127" s="2" t="s">
        <v>72</v>
      </c>
      <c r="F127" s="2" t="s">
        <v>74</v>
      </c>
    </row>
    <row r="128" ht="12">
      <c r="A128" s="20"/>
    </row>
    <row r="129" ht="12">
      <c r="A129" s="20"/>
    </row>
    <row r="130" ht="12">
      <c r="A130" s="53"/>
    </row>
    <row r="131" ht="12">
      <c r="A131" s="53"/>
    </row>
    <row r="132" ht="12">
      <c r="A132" s="53"/>
    </row>
    <row r="133" ht="12">
      <c r="A133" s="53"/>
    </row>
    <row r="134" ht="12">
      <c r="A134" s="53"/>
    </row>
    <row r="135" spans="1:4" ht="12.75">
      <c r="A135" s="8"/>
      <c r="B135" s="2" t="s">
        <v>21</v>
      </c>
      <c r="C135" s="9">
        <v>0.6979166666666666</v>
      </c>
      <c r="D135" s="2" t="s">
        <v>2</v>
      </c>
    </row>
    <row r="136" spans="1:15" ht="12.75">
      <c r="A136"/>
      <c r="B136" s="2" t="s">
        <v>1</v>
      </c>
      <c r="C136" s="18">
        <v>0.6979166666666666</v>
      </c>
      <c r="D136" s="2" t="s">
        <v>2</v>
      </c>
      <c r="E136"/>
      <c r="F136"/>
      <c r="G136"/>
      <c r="H136"/>
      <c r="I136"/>
      <c r="J136"/>
      <c r="K136"/>
      <c r="L136"/>
      <c r="M136"/>
      <c r="N136" s="3"/>
      <c r="O136" s="3"/>
    </row>
    <row r="137" spans="1:15" ht="12.75">
      <c r="A137"/>
      <c r="B137" s="2" t="s">
        <v>34</v>
      </c>
      <c r="C137" s="18">
        <v>0.006944444444444444</v>
      </c>
      <c r="D137" s="2" t="s">
        <v>3</v>
      </c>
      <c r="E137"/>
      <c r="F137"/>
      <c r="G137"/>
      <c r="H137"/>
      <c r="I137"/>
      <c r="J137"/>
      <c r="K137"/>
      <c r="L137"/>
      <c r="M137"/>
      <c r="N137" s="3"/>
      <c r="O137" s="3"/>
    </row>
    <row r="138" spans="1:134" ht="12.75">
      <c r="A138"/>
      <c r="B138" s="2" t="s">
        <v>33</v>
      </c>
      <c r="C138" s="18">
        <v>0.003472222222222222</v>
      </c>
      <c r="D138" s="2" t="s">
        <v>4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</row>
    <row r="139" spans="1:15" ht="12.75">
      <c r="A139"/>
      <c r="B139" s="2" t="s">
        <v>35</v>
      </c>
      <c r="C139" s="9">
        <f>C137+C138</f>
        <v>0.010416666666666666</v>
      </c>
      <c r="D139" s="2" t="s">
        <v>3</v>
      </c>
      <c r="E139"/>
      <c r="F139"/>
      <c r="G139"/>
      <c r="H139"/>
      <c r="I139"/>
      <c r="J139"/>
      <c r="K139"/>
      <c r="L139"/>
      <c r="M139"/>
      <c r="N139" s="3"/>
      <c r="O139" s="3"/>
    </row>
    <row r="140" spans="1:15" ht="12.75">
      <c r="A140"/>
      <c r="E140"/>
      <c r="F140"/>
      <c r="G140"/>
      <c r="H140"/>
      <c r="I140"/>
      <c r="J140"/>
      <c r="K140"/>
      <c r="L140"/>
      <c r="M140"/>
      <c r="N140" s="3"/>
      <c r="O140" s="3"/>
    </row>
    <row r="141" spans="1:15" ht="12.75">
      <c r="A141" s="19" t="s">
        <v>20</v>
      </c>
      <c r="B141" s="27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3"/>
      <c r="O141" s="3"/>
    </row>
    <row r="142" spans="1:15" ht="12.75">
      <c r="A142" s="27"/>
      <c r="B142" s="25" t="s">
        <v>5</v>
      </c>
      <c r="C142" s="25" t="s">
        <v>6</v>
      </c>
      <c r="D142" s="25" t="s">
        <v>7</v>
      </c>
      <c r="E142" s="25" t="s">
        <v>8</v>
      </c>
      <c r="F142" s="26" t="s">
        <v>9</v>
      </c>
      <c r="G142" s="26"/>
      <c r="H142" s="26"/>
      <c r="I142" s="26" t="s">
        <v>10</v>
      </c>
      <c r="J142" s="26"/>
      <c r="K142" s="26"/>
      <c r="L142" s="25"/>
      <c r="M142" s="25"/>
      <c r="N142" s="3"/>
      <c r="O142" s="3"/>
    </row>
    <row r="143" spans="1:15" ht="12.75">
      <c r="A143" s="28">
        <v>33</v>
      </c>
      <c r="B143" s="9">
        <f>C136</f>
        <v>0.6979166666666666</v>
      </c>
      <c r="C143" s="9">
        <f>B143+$C$137</f>
        <v>0.704861111111111</v>
      </c>
      <c r="D143" s="2" t="s">
        <v>85</v>
      </c>
      <c r="E143" s="2" t="s">
        <v>72</v>
      </c>
      <c r="F143" s="23">
        <v>2</v>
      </c>
      <c r="G143" s="7" t="s">
        <v>11</v>
      </c>
      <c r="H143" s="23">
        <v>1</v>
      </c>
      <c r="I143" s="7">
        <f>IF(F143&gt;H143,3,0)+IF(F143=H143,1)</f>
        <v>3</v>
      </c>
      <c r="J143" s="7" t="s">
        <v>11</v>
      </c>
      <c r="K143" s="7">
        <f>IF(H143&gt;F143,3,0)+IF(H143=F143,1)</f>
        <v>0</v>
      </c>
      <c r="N143" s="3"/>
      <c r="O143" s="3"/>
    </row>
    <row r="144" spans="1:15" ht="12.75">
      <c r="A144" s="28">
        <v>34</v>
      </c>
      <c r="B144" s="9">
        <f>C143+$C$138</f>
        <v>0.7083333333333333</v>
      </c>
      <c r="C144" s="9">
        <f>B144+$C$137</f>
        <v>0.7152777777777777</v>
      </c>
      <c r="D144" s="2" t="s">
        <v>91</v>
      </c>
      <c r="E144" s="2" t="s">
        <v>75</v>
      </c>
      <c r="F144" s="23">
        <v>2</v>
      </c>
      <c r="G144" s="7" t="s">
        <v>11</v>
      </c>
      <c r="H144" s="23">
        <v>5</v>
      </c>
      <c r="I144" s="7">
        <f>IF(F144&gt;H144,3,0)+IF(F144=H144,1)</f>
        <v>0</v>
      </c>
      <c r="J144" s="7" t="s">
        <v>11</v>
      </c>
      <c r="K144" s="7">
        <f>IF(H144&gt;F144,3,0)+IF(H144=F144,1)</f>
        <v>3</v>
      </c>
      <c r="N144" s="3"/>
      <c r="O144" s="3"/>
    </row>
    <row r="145" spans="1:15" ht="12.75">
      <c r="A145" s="28">
        <v>35</v>
      </c>
      <c r="B145" s="9">
        <f>C144+$C$138</f>
        <v>0.7187499999999999</v>
      </c>
      <c r="C145" s="9">
        <f>B145+$C$137</f>
        <v>0.7256944444444443</v>
      </c>
      <c r="D145" s="10" t="s">
        <v>82</v>
      </c>
      <c r="E145" s="2" t="s">
        <v>74</v>
      </c>
      <c r="F145" s="23">
        <v>2</v>
      </c>
      <c r="G145" s="7" t="s">
        <v>11</v>
      </c>
      <c r="H145" s="23">
        <v>0</v>
      </c>
      <c r="I145" s="7">
        <f>IF(F145&gt;H145,3,0)+IF(F145=H145,1)</f>
        <v>3</v>
      </c>
      <c r="J145" s="7" t="s">
        <v>11</v>
      </c>
      <c r="K145" s="7">
        <f>IF(H145&gt;F145,3,0)+IF(H145=F145,1)</f>
        <v>0</v>
      </c>
      <c r="M145" s="60"/>
      <c r="N145" s="3"/>
      <c r="O145" s="3"/>
    </row>
    <row r="146" spans="1:15" ht="12.75">
      <c r="A146" s="28">
        <v>36</v>
      </c>
      <c r="B146" s="9">
        <f>C145+$C$138</f>
        <v>0.7291666666666665</v>
      </c>
      <c r="C146" s="9">
        <f>B146+$C$137</f>
        <v>0.7361111111111109</v>
      </c>
      <c r="D146" s="2" t="s">
        <v>92</v>
      </c>
      <c r="E146" s="2" t="s">
        <v>59</v>
      </c>
      <c r="F146" s="23">
        <v>1</v>
      </c>
      <c r="G146" s="7" t="s">
        <v>11</v>
      </c>
      <c r="H146" s="23">
        <v>3</v>
      </c>
      <c r="I146" s="7">
        <f>IF(F146&gt;H146,3,0)+IF(F146=H146,1)</f>
        <v>0</v>
      </c>
      <c r="J146" s="7" t="s">
        <v>11</v>
      </c>
      <c r="K146" s="7">
        <f>IF(H146&gt;F146,3,0)+IF(H146=F146,1)</f>
        <v>3</v>
      </c>
      <c r="M146" s="60"/>
      <c r="N146" s="3"/>
      <c r="O146" s="3"/>
    </row>
    <row r="147" spans="1:1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3"/>
      <c r="O147" s="3"/>
    </row>
    <row r="148" spans="1:15" ht="12.75">
      <c r="A148" s="19" t="s">
        <v>16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/>
      <c r="N148" s="3"/>
      <c r="O148" s="3"/>
    </row>
    <row r="149" spans="1:15" ht="12.75">
      <c r="A149" s="20"/>
      <c r="B149" s="25" t="s">
        <v>5</v>
      </c>
      <c r="C149" s="25" t="s">
        <v>6</v>
      </c>
      <c r="D149" s="25" t="s">
        <v>62</v>
      </c>
      <c r="E149" s="25" t="s">
        <v>63</v>
      </c>
      <c r="F149" s="26" t="s">
        <v>14</v>
      </c>
      <c r="G149" s="26"/>
      <c r="H149" s="26"/>
      <c r="I149" s="26" t="s">
        <v>10</v>
      </c>
      <c r="J149" s="26"/>
      <c r="K149" s="26"/>
      <c r="L149" s="25"/>
      <c r="M149"/>
      <c r="N149" s="3"/>
      <c r="O149" s="3"/>
    </row>
    <row r="150" spans="1:15" ht="12.75">
      <c r="A150" s="61">
        <v>37</v>
      </c>
      <c r="B150" s="11">
        <f>C146+C138+C138+C138</f>
        <v>0.7465277777777776</v>
      </c>
      <c r="C150" s="6">
        <f>B150+$C$137</f>
        <v>0.753472222222222</v>
      </c>
      <c r="D150" s="66" t="s">
        <v>85</v>
      </c>
      <c r="E150" s="65" t="s">
        <v>82</v>
      </c>
      <c r="F150" s="23">
        <v>1</v>
      </c>
      <c r="G150" s="7" t="s">
        <v>11</v>
      </c>
      <c r="H150" s="23">
        <v>3</v>
      </c>
      <c r="I150" s="7">
        <f>IF(F150&gt;H150,3,0)+IF(F150=H150,1)</f>
        <v>0</v>
      </c>
      <c r="J150" s="7" t="s">
        <v>11</v>
      </c>
      <c r="K150" s="7">
        <f>IF(F150&lt;H150,3,0)+IF(F150=H150,1)</f>
        <v>3</v>
      </c>
      <c r="L150" s="7"/>
      <c r="M150"/>
      <c r="N150" s="3"/>
      <c r="O150" s="3"/>
    </row>
    <row r="151" spans="1:15" ht="12.75">
      <c r="A151" s="62"/>
      <c r="M151"/>
      <c r="N151" s="3"/>
      <c r="O151" s="3"/>
    </row>
    <row r="152" spans="1:15" ht="12.75">
      <c r="A152" s="61" t="s">
        <v>17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/>
      <c r="N152" s="3"/>
      <c r="O152" s="3"/>
    </row>
    <row r="153" spans="1:15" ht="12.75">
      <c r="A153" s="61"/>
      <c r="B153" s="25" t="s">
        <v>5</v>
      </c>
      <c r="C153" s="25" t="s">
        <v>6</v>
      </c>
      <c r="D153" s="25" t="s">
        <v>69</v>
      </c>
      <c r="E153" s="25" t="s">
        <v>64</v>
      </c>
      <c r="F153" s="26" t="s">
        <v>14</v>
      </c>
      <c r="G153" s="26"/>
      <c r="H153" s="26"/>
      <c r="I153" s="26" t="s">
        <v>10</v>
      </c>
      <c r="J153" s="26"/>
      <c r="K153" s="26"/>
      <c r="L153" s="36"/>
      <c r="M153"/>
      <c r="N153" s="3"/>
      <c r="O153" s="3"/>
    </row>
    <row r="154" spans="1:15" ht="12.75">
      <c r="A154" s="61">
        <v>38</v>
      </c>
      <c r="B154" s="6">
        <f>C150+$C$138</f>
        <v>0.7569444444444442</v>
      </c>
      <c r="C154" s="6">
        <f>B154+$C$137</f>
        <v>0.7638888888888886</v>
      </c>
      <c r="D154" s="65" t="s">
        <v>75</v>
      </c>
      <c r="E154" s="65" t="s">
        <v>59</v>
      </c>
      <c r="F154" s="23">
        <v>1</v>
      </c>
      <c r="G154" s="7" t="s">
        <v>11</v>
      </c>
      <c r="H154" s="23">
        <v>0</v>
      </c>
      <c r="I154" s="7">
        <f>IF(F154&gt;H154,3,0)+IF(F154=H154,1)</f>
        <v>3</v>
      </c>
      <c r="J154" s="7" t="s">
        <v>11</v>
      </c>
      <c r="K154" s="7">
        <f>IF(F154&lt;H154,3,0)+IF(F154=H154,1)</f>
        <v>0</v>
      </c>
      <c r="L154" s="7"/>
      <c r="M154"/>
      <c r="N154" s="3"/>
      <c r="O154" s="3"/>
    </row>
    <row r="155" spans="1:15" ht="12.75">
      <c r="A155" s="63"/>
      <c r="B155"/>
      <c r="C155"/>
      <c r="D155"/>
      <c r="E155"/>
      <c r="F155"/>
      <c r="G155"/>
      <c r="H155"/>
      <c r="I155"/>
      <c r="J155"/>
      <c r="K155"/>
      <c r="L155"/>
      <c r="M155"/>
      <c r="N155" s="3"/>
      <c r="O155" s="3"/>
    </row>
    <row r="156" spans="1:15" ht="12.75">
      <c r="A156" s="61" t="s">
        <v>22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/>
      <c r="N156" s="3"/>
      <c r="O156" s="3"/>
    </row>
    <row r="157" spans="1:15" ht="12.75">
      <c r="A157" s="61"/>
      <c r="B157" s="25" t="s">
        <v>5</v>
      </c>
      <c r="C157" s="25" t="s">
        <v>6</v>
      </c>
      <c r="D157" s="25" t="s">
        <v>65</v>
      </c>
      <c r="E157" s="25" t="s">
        <v>66</v>
      </c>
      <c r="F157" s="26" t="s">
        <v>14</v>
      </c>
      <c r="G157" s="26"/>
      <c r="H157" s="26"/>
      <c r="I157" s="26" t="s">
        <v>10</v>
      </c>
      <c r="J157" s="26"/>
      <c r="K157" s="26"/>
      <c r="L157" s="36"/>
      <c r="M157"/>
      <c r="N157" s="3"/>
      <c r="O157" s="3"/>
    </row>
    <row r="158" spans="1:15" ht="12.75">
      <c r="A158" s="61">
        <v>39</v>
      </c>
      <c r="B158" s="6">
        <f>C154+$C$138</f>
        <v>0.7673611111111108</v>
      </c>
      <c r="C158" s="6">
        <f>B158+$C$137</f>
        <v>0.7743055555555552</v>
      </c>
      <c r="D158" s="65" t="s">
        <v>85</v>
      </c>
      <c r="E158" s="65" t="s">
        <v>59</v>
      </c>
      <c r="F158" s="23">
        <v>3</v>
      </c>
      <c r="G158" s="7" t="s">
        <v>11</v>
      </c>
      <c r="H158" s="23">
        <v>3</v>
      </c>
      <c r="I158" s="7">
        <f>IF(F158&gt;H158,3,0)+IF(F158=H158,1)</f>
        <v>1</v>
      </c>
      <c r="J158" s="7" t="s">
        <v>11</v>
      </c>
      <c r="K158" s="7">
        <f>IF(F158&lt;H158,3,0)+IF(F158=H158,1)</f>
        <v>1</v>
      </c>
      <c r="L158" s="7" t="s">
        <v>94</v>
      </c>
      <c r="M158"/>
      <c r="N158" s="3"/>
      <c r="O158" s="3"/>
    </row>
    <row r="159" spans="1:15" ht="12.75">
      <c r="A159" s="63"/>
      <c r="B159"/>
      <c r="C159"/>
      <c r="D159"/>
      <c r="E159"/>
      <c r="F159"/>
      <c r="G159"/>
      <c r="H159"/>
      <c r="I159"/>
      <c r="J159"/>
      <c r="K159"/>
      <c r="L159"/>
      <c r="M159"/>
      <c r="N159" s="3"/>
      <c r="O159" s="3"/>
    </row>
    <row r="160" spans="1:15" ht="12.75">
      <c r="A160" s="61" t="s">
        <v>18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/>
      <c r="N160" s="3"/>
      <c r="O160" s="3"/>
    </row>
    <row r="161" spans="1:15" ht="12.75">
      <c r="A161" s="61"/>
      <c r="B161" s="25" t="s">
        <v>5</v>
      </c>
      <c r="C161" s="25" t="s">
        <v>6</v>
      </c>
      <c r="D161" s="25" t="s">
        <v>67</v>
      </c>
      <c r="E161" s="25" t="s">
        <v>68</v>
      </c>
      <c r="F161" s="26" t="s">
        <v>14</v>
      </c>
      <c r="G161" s="26"/>
      <c r="H161" s="26"/>
      <c r="I161" s="26" t="s">
        <v>10</v>
      </c>
      <c r="J161" s="26"/>
      <c r="K161" s="26"/>
      <c r="L161" s="36"/>
      <c r="M161"/>
      <c r="N161" s="3"/>
      <c r="O161" s="3"/>
    </row>
    <row r="162" spans="1:16" ht="12.75">
      <c r="A162" s="61">
        <v>40</v>
      </c>
      <c r="B162" s="6">
        <f>C158+$C$138</f>
        <v>0.7777777777777775</v>
      </c>
      <c r="C162" s="6">
        <f>B162+$C$137</f>
        <v>0.7847222222222219</v>
      </c>
      <c r="D162" s="65" t="s">
        <v>82</v>
      </c>
      <c r="E162" s="65" t="s">
        <v>75</v>
      </c>
      <c r="F162" s="23">
        <v>0</v>
      </c>
      <c r="G162" s="7" t="s">
        <v>11</v>
      </c>
      <c r="H162" s="23">
        <v>1</v>
      </c>
      <c r="I162" s="7">
        <f>IF(F162&gt;H162,3,0)+IF(F162=H162,1)</f>
        <v>0</v>
      </c>
      <c r="J162" s="7" t="s">
        <v>11</v>
      </c>
      <c r="K162" s="7">
        <f>IF(F162&lt;H162,3,0)+IF(F162=H162,1)</f>
        <v>3</v>
      </c>
      <c r="L162" s="64"/>
      <c r="M162" s="3"/>
      <c r="N162" s="3"/>
      <c r="O162" s="3"/>
      <c r="P162" s="60"/>
    </row>
    <row r="163" spans="6:15" ht="12.75"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5" ht="12.75">
      <c r="B164" s="2" t="s">
        <v>52</v>
      </c>
      <c r="C164" s="60"/>
      <c r="D164" s="48">
        <v>0.010416666666666666</v>
      </c>
      <c r="E164"/>
    </row>
    <row r="165" spans="2:5" ht="12.75">
      <c r="B165" s="2" t="s">
        <v>24</v>
      </c>
      <c r="C165" s="60"/>
      <c r="D165" s="48">
        <f>C162+D164</f>
        <v>0.7951388888888885</v>
      </c>
      <c r="E165"/>
    </row>
    <row r="166" spans="2:5" ht="12.75">
      <c r="B166" s="2" t="s">
        <v>23</v>
      </c>
      <c r="C166" s="60"/>
      <c r="D166" s="48">
        <v>0.006944444444444444</v>
      </c>
      <c r="E166"/>
    </row>
    <row r="167" spans="2:5" ht="12.75">
      <c r="B167" s="2" t="s">
        <v>19</v>
      </c>
      <c r="C167" s="60"/>
      <c r="D167" s="49">
        <f>D165+D166</f>
        <v>0.8020833333333329</v>
      </c>
      <c r="E167"/>
    </row>
    <row r="168" spans="2:5" ht="12.75">
      <c r="B168" s="60"/>
      <c r="C168" s="60"/>
      <c r="D168"/>
      <c r="E168"/>
    </row>
    <row r="169" spans="2:4" ht="12">
      <c r="B169" s="2" t="s">
        <v>54</v>
      </c>
      <c r="C169" s="60"/>
      <c r="D169" s="47" t="s">
        <v>75</v>
      </c>
    </row>
  </sheetData>
  <sheetProtection password="99BD"/>
  <printOptions/>
  <pageMargins left="0.3937007874015748" right="0.3937007874015748" top="0.2362204724409449" bottom="0.2362204724409449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matthias.schulz</cp:lastModifiedBy>
  <cp:lastPrinted>2016-01-24T20:02:54Z</cp:lastPrinted>
  <dcterms:created xsi:type="dcterms:W3CDTF">2001-01-21T20:07:49Z</dcterms:created>
  <dcterms:modified xsi:type="dcterms:W3CDTF">2016-01-24T20:03:24Z</dcterms:modified>
  <cp:category/>
  <cp:version/>
  <cp:contentType/>
  <cp:contentStatus/>
</cp:coreProperties>
</file>